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barcellos\Desktop\"/>
    </mc:Choice>
  </mc:AlternateContent>
  <bookViews>
    <workbookView xWindow="0" yWindow="0" windowWidth="12405" windowHeight="9540"/>
  </bookViews>
  <sheets>
    <sheet name="PNV 2021" sheetId="4" r:id="rId1"/>
  </sheets>
  <definedNames>
    <definedName name="_xlnm.Print_Area" localSheetId="0">'PNV 2021'!$B$2:$L$273</definedName>
    <definedName name="_xlnm.Print_Titles" localSheetId="0">'PNV 2021'!$2:$9</definedName>
  </definedNames>
  <calcPr calcId="152511"/>
  <fileRecoveryPr autoRecover="0"/>
</workbook>
</file>

<file path=xl/calcChain.xml><?xml version="1.0" encoding="utf-8"?>
<calcChain xmlns="http://schemas.openxmlformats.org/spreadsheetml/2006/main">
  <c r="F48" i="4" l="1"/>
  <c r="F56" i="4" l="1"/>
  <c r="G96" i="4" l="1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95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80" i="4"/>
  <c r="G72" i="4"/>
  <c r="G73" i="4"/>
  <c r="G74" i="4"/>
  <c r="G75" i="4"/>
  <c r="G76" i="4"/>
  <c r="G77" i="4"/>
  <c r="G78" i="4"/>
  <c r="G79" i="4"/>
  <c r="G71" i="4"/>
  <c r="G70" i="4"/>
  <c r="G37" i="4"/>
  <c r="G36" i="4"/>
  <c r="J40" i="4"/>
  <c r="G35" i="4"/>
  <c r="G32" i="4"/>
  <c r="L70" i="4" l="1"/>
  <c r="F96" i="4" l="1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95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80" i="4"/>
  <c r="F72" i="4"/>
  <c r="F73" i="4"/>
  <c r="F74" i="4"/>
  <c r="F75" i="4"/>
  <c r="F76" i="4"/>
  <c r="F77" i="4"/>
  <c r="F78" i="4"/>
  <c r="F79" i="4"/>
  <c r="F71" i="4"/>
  <c r="K60" i="4"/>
  <c r="K53" i="4"/>
  <c r="F70" i="4"/>
  <c r="J38" i="4" l="1"/>
  <c r="G17" i="4" l="1"/>
  <c r="G18" i="4"/>
  <c r="G19" i="4"/>
  <c r="G20" i="4"/>
  <c r="G21" i="4"/>
  <c r="G22" i="4"/>
  <c r="G23" i="4"/>
  <c r="G24" i="4"/>
  <c r="G25" i="4"/>
  <c r="G26" i="4"/>
  <c r="G27" i="4"/>
  <c r="J50" i="4" l="1"/>
  <c r="J43" i="4" l="1"/>
  <c r="J31" i="4" l="1"/>
  <c r="J32" i="4"/>
  <c r="J33" i="4"/>
  <c r="J34" i="4"/>
  <c r="J35" i="4"/>
  <c r="J36" i="4"/>
  <c r="J37" i="4"/>
  <c r="J39" i="4"/>
  <c r="J41" i="4"/>
  <c r="J42" i="4"/>
  <c r="J44" i="4"/>
  <c r="J45" i="4"/>
  <c r="J46" i="4"/>
  <c r="J47" i="4"/>
  <c r="J48" i="4"/>
  <c r="J49" i="4"/>
  <c r="J51" i="4"/>
  <c r="J30" i="4"/>
  <c r="J53" i="4" l="1"/>
  <c r="K268" i="4"/>
  <c r="J70" i="4" l="1"/>
  <c r="K68" i="4" l="1"/>
  <c r="G13" i="4" l="1"/>
  <c r="G14" i="4"/>
  <c r="G15" i="4"/>
  <c r="G16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J56" i="4"/>
  <c r="F57" i="4"/>
  <c r="J57" i="4" s="1"/>
  <c r="F58" i="4"/>
  <c r="J58" i="4" s="1"/>
  <c r="E67" i="4"/>
  <c r="L71" i="4" l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J60" i="4"/>
  <c r="K71" i="4"/>
  <c r="K75" i="4"/>
  <c r="K79" i="4"/>
  <c r="K83" i="4"/>
  <c r="K87" i="4"/>
  <c r="K91" i="4"/>
  <c r="K95" i="4"/>
  <c r="K99" i="4"/>
  <c r="K103" i="4"/>
  <c r="K107" i="4"/>
  <c r="K111" i="4"/>
  <c r="K115" i="4"/>
  <c r="K119" i="4"/>
  <c r="K123" i="4"/>
  <c r="K127" i="4"/>
  <c r="K131" i="4"/>
  <c r="K135" i="4"/>
  <c r="K139" i="4"/>
  <c r="K143" i="4"/>
  <c r="K147" i="4"/>
  <c r="K151" i="4"/>
  <c r="K155" i="4"/>
  <c r="K159" i="4"/>
  <c r="K163" i="4"/>
  <c r="K167" i="4"/>
  <c r="K171" i="4"/>
  <c r="K175" i="4"/>
  <c r="K179" i="4"/>
  <c r="K183" i="4"/>
  <c r="K187" i="4"/>
  <c r="K191" i="4"/>
  <c r="K195" i="4"/>
  <c r="K199" i="4"/>
  <c r="K203" i="4"/>
  <c r="K207" i="4"/>
  <c r="K211" i="4"/>
  <c r="K215" i="4"/>
  <c r="K219" i="4"/>
  <c r="K223" i="4"/>
  <c r="K227" i="4"/>
  <c r="K231" i="4"/>
  <c r="K235" i="4"/>
  <c r="K239" i="4"/>
  <c r="K243" i="4"/>
  <c r="K247" i="4"/>
  <c r="K251" i="4"/>
  <c r="K255" i="4"/>
  <c r="K259" i="4"/>
  <c r="K263" i="4"/>
  <c r="K72" i="4"/>
  <c r="K76" i="4"/>
  <c r="K80" i="4"/>
  <c r="K84" i="4"/>
  <c r="K88" i="4"/>
  <c r="K92" i="4"/>
  <c r="K96" i="4"/>
  <c r="K100" i="4"/>
  <c r="K104" i="4"/>
  <c r="K108" i="4"/>
  <c r="K112" i="4"/>
  <c r="K116" i="4"/>
  <c r="K120" i="4"/>
  <c r="K124" i="4"/>
  <c r="K128" i="4"/>
  <c r="K132" i="4"/>
  <c r="K73" i="4"/>
  <c r="K77" i="4"/>
  <c r="K81" i="4"/>
  <c r="K85" i="4"/>
  <c r="K89" i="4"/>
  <c r="K93" i="4"/>
  <c r="K97" i="4"/>
  <c r="K101" i="4"/>
  <c r="K105" i="4"/>
  <c r="K109" i="4"/>
  <c r="K113" i="4"/>
  <c r="K117" i="4"/>
  <c r="K121" i="4"/>
  <c r="K125" i="4"/>
  <c r="K129" i="4"/>
  <c r="K133" i="4"/>
  <c r="K137" i="4"/>
  <c r="K141" i="4"/>
  <c r="K145" i="4"/>
  <c r="K149" i="4"/>
  <c r="K153" i="4"/>
  <c r="K157" i="4"/>
  <c r="K161" i="4"/>
  <c r="K165" i="4"/>
  <c r="K169" i="4"/>
  <c r="K173" i="4"/>
  <c r="K177" i="4"/>
  <c r="K181" i="4"/>
  <c r="K185" i="4"/>
  <c r="K189" i="4"/>
  <c r="K193" i="4"/>
  <c r="K197" i="4"/>
  <c r="K201" i="4"/>
  <c r="K205" i="4"/>
  <c r="K209" i="4"/>
  <c r="K213" i="4"/>
  <c r="K217" i="4"/>
  <c r="K221" i="4"/>
  <c r="K225" i="4"/>
  <c r="K229" i="4"/>
  <c r="K233" i="4"/>
  <c r="K237" i="4"/>
  <c r="K241" i="4"/>
  <c r="K245" i="4"/>
  <c r="K249" i="4"/>
  <c r="K253" i="4"/>
  <c r="K257" i="4"/>
  <c r="K261" i="4"/>
  <c r="K265" i="4"/>
  <c r="K74" i="4"/>
  <c r="K78" i="4"/>
  <c r="K82" i="4"/>
  <c r="K86" i="4"/>
  <c r="K90" i="4"/>
  <c r="K94" i="4"/>
  <c r="K98" i="4"/>
  <c r="K102" i="4"/>
  <c r="K106" i="4"/>
  <c r="K110" i="4"/>
  <c r="K114" i="4"/>
  <c r="K118" i="4"/>
  <c r="K122" i="4"/>
  <c r="K126" i="4"/>
  <c r="K130" i="4"/>
  <c r="K134" i="4"/>
  <c r="K138" i="4"/>
  <c r="K142" i="4"/>
  <c r="K146" i="4"/>
  <c r="K150" i="4"/>
  <c r="K154" i="4"/>
  <c r="K158" i="4"/>
  <c r="K162" i="4"/>
  <c r="K166" i="4"/>
  <c r="K170" i="4"/>
  <c r="K174" i="4"/>
  <c r="K178" i="4"/>
  <c r="K182" i="4"/>
  <c r="K186" i="4"/>
  <c r="K190" i="4"/>
  <c r="K194" i="4"/>
  <c r="K198" i="4"/>
  <c r="K202" i="4"/>
  <c r="K206" i="4"/>
  <c r="K210" i="4"/>
  <c r="K214" i="4"/>
  <c r="K144" i="4"/>
  <c r="K160" i="4"/>
  <c r="K176" i="4"/>
  <c r="K192" i="4"/>
  <c r="K208" i="4"/>
  <c r="K220" i="4"/>
  <c r="K228" i="4"/>
  <c r="K236" i="4"/>
  <c r="K244" i="4"/>
  <c r="K252" i="4"/>
  <c r="K260" i="4"/>
  <c r="K148" i="4"/>
  <c r="K164" i="4"/>
  <c r="K180" i="4"/>
  <c r="K196" i="4"/>
  <c r="K212" i="4"/>
  <c r="K222" i="4"/>
  <c r="K230" i="4"/>
  <c r="K238" i="4"/>
  <c r="K246" i="4"/>
  <c r="K254" i="4"/>
  <c r="K262" i="4"/>
  <c r="K136" i="4"/>
  <c r="K152" i="4"/>
  <c r="K168" i="4"/>
  <c r="K184" i="4"/>
  <c r="K200" i="4"/>
  <c r="K216" i="4"/>
  <c r="K224" i="4"/>
  <c r="K232" i="4"/>
  <c r="K240" i="4"/>
  <c r="K248" i="4"/>
  <c r="K256" i="4"/>
  <c r="K264" i="4"/>
  <c r="K140" i="4"/>
  <c r="K156" i="4"/>
  <c r="K172" i="4"/>
  <c r="K188" i="4"/>
  <c r="K204" i="4"/>
  <c r="K218" i="4"/>
  <c r="K226" i="4"/>
  <c r="K234" i="4"/>
  <c r="K242" i="4"/>
  <c r="K250" i="4"/>
  <c r="K258" i="4"/>
  <c r="K70" i="4"/>
  <c r="J264" i="4"/>
  <c r="J265" i="4"/>
  <c r="J97" i="4"/>
  <c r="J101" i="4"/>
  <c r="J105" i="4"/>
  <c r="J109" i="4"/>
  <c r="J113" i="4"/>
  <c r="J117" i="4"/>
  <c r="J121" i="4"/>
  <c r="J125" i="4"/>
  <c r="J129" i="4"/>
  <c r="J133" i="4"/>
  <c r="J137" i="4"/>
  <c r="J141" i="4"/>
  <c r="J145" i="4"/>
  <c r="J157" i="4"/>
  <c r="J165" i="4"/>
  <c r="J200" i="4"/>
  <c r="J206" i="4"/>
  <c r="J209" i="4"/>
  <c r="J213" i="4"/>
  <c r="J216" i="4"/>
  <c r="J220" i="4"/>
  <c r="J223" i="4"/>
  <c r="J227" i="4"/>
  <c r="J230" i="4"/>
  <c r="J233" i="4"/>
  <c r="J236" i="4"/>
  <c r="J238" i="4"/>
  <c r="J242" i="4"/>
  <c r="J245" i="4"/>
  <c r="J247" i="4"/>
  <c r="J251" i="4"/>
  <c r="J254" i="4"/>
  <c r="J257" i="4"/>
  <c r="J261" i="4"/>
  <c r="J99" i="4"/>
  <c r="J115" i="4"/>
  <c r="J131" i="4"/>
  <c r="J147" i="4"/>
  <c r="J167" i="4"/>
  <c r="J175" i="4"/>
  <c r="J96" i="4"/>
  <c r="J100" i="4"/>
  <c r="J104" i="4"/>
  <c r="J108" i="4"/>
  <c r="J112" i="4"/>
  <c r="J116" i="4"/>
  <c r="J120" i="4"/>
  <c r="J124" i="4"/>
  <c r="J128" i="4"/>
  <c r="J132" i="4"/>
  <c r="J136" i="4"/>
  <c r="J140" i="4"/>
  <c r="J144" i="4"/>
  <c r="J148" i="4"/>
  <c r="J152" i="4"/>
  <c r="J156" i="4"/>
  <c r="J160" i="4"/>
  <c r="J164" i="4"/>
  <c r="J168" i="4"/>
  <c r="J172" i="4"/>
  <c r="J176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9" i="4"/>
  <c r="J201" i="4"/>
  <c r="J202" i="4"/>
  <c r="J204" i="4"/>
  <c r="J207" i="4"/>
  <c r="J211" i="4"/>
  <c r="J214" i="4"/>
  <c r="J218" i="4"/>
  <c r="J221" i="4"/>
  <c r="J225" i="4"/>
  <c r="J228" i="4"/>
  <c r="J231" i="4"/>
  <c r="J235" i="4"/>
  <c r="J240" i="4"/>
  <c r="J244" i="4"/>
  <c r="J249" i="4"/>
  <c r="J252" i="4"/>
  <c r="J256" i="4"/>
  <c r="J259" i="4"/>
  <c r="J263" i="4"/>
  <c r="J107" i="4"/>
  <c r="J123" i="4"/>
  <c r="J139" i="4"/>
  <c r="J151" i="4"/>
  <c r="J159" i="4"/>
  <c r="J171" i="4"/>
  <c r="J98" i="4"/>
  <c r="J102" i="4"/>
  <c r="J106" i="4"/>
  <c r="J110" i="4"/>
  <c r="J114" i="4"/>
  <c r="J118" i="4"/>
  <c r="J122" i="4"/>
  <c r="J126" i="4"/>
  <c r="J130" i="4"/>
  <c r="J134" i="4"/>
  <c r="J138" i="4"/>
  <c r="J142" i="4"/>
  <c r="J146" i="4"/>
  <c r="J150" i="4"/>
  <c r="J154" i="4"/>
  <c r="J158" i="4"/>
  <c r="J162" i="4"/>
  <c r="J166" i="4"/>
  <c r="J170" i="4"/>
  <c r="J174" i="4"/>
  <c r="J178" i="4"/>
  <c r="J72" i="4"/>
  <c r="J73" i="4"/>
  <c r="J74" i="4"/>
  <c r="J75" i="4"/>
  <c r="J76" i="4"/>
  <c r="J77" i="4"/>
  <c r="J78" i="4"/>
  <c r="J149" i="4"/>
  <c r="J153" i="4"/>
  <c r="J161" i="4"/>
  <c r="J169" i="4"/>
  <c r="J173" i="4"/>
  <c r="J177" i="4"/>
  <c r="J198" i="4"/>
  <c r="J203" i="4"/>
  <c r="J205" i="4"/>
  <c r="J208" i="4"/>
  <c r="J210" i="4"/>
  <c r="J212" i="4"/>
  <c r="J215" i="4"/>
  <c r="J217" i="4"/>
  <c r="J219" i="4"/>
  <c r="J222" i="4"/>
  <c r="J224" i="4"/>
  <c r="J226" i="4"/>
  <c r="J229" i="4"/>
  <c r="J232" i="4"/>
  <c r="J234" i="4"/>
  <c r="J237" i="4"/>
  <c r="J239" i="4"/>
  <c r="J241" i="4"/>
  <c r="J243" i="4"/>
  <c r="J246" i="4"/>
  <c r="J248" i="4"/>
  <c r="J250" i="4"/>
  <c r="J253" i="4"/>
  <c r="J255" i="4"/>
  <c r="J258" i="4"/>
  <c r="J260" i="4"/>
  <c r="J262" i="4"/>
  <c r="J95" i="4"/>
  <c r="J103" i="4"/>
  <c r="J111" i="4"/>
  <c r="J119" i="4"/>
  <c r="J127" i="4"/>
  <c r="J135" i="4"/>
  <c r="J143" i="4"/>
  <c r="J155" i="4"/>
  <c r="J163" i="4"/>
  <c r="J179" i="4"/>
  <c r="J86" i="4"/>
  <c r="J82" i="4"/>
  <c r="J81" i="4"/>
  <c r="J85" i="4"/>
  <c r="J89" i="4"/>
  <c r="J93" i="4"/>
  <c r="J80" i="4"/>
  <c r="J84" i="4"/>
  <c r="J88" i="4"/>
  <c r="J92" i="4"/>
  <c r="J83" i="4"/>
  <c r="J87" i="4"/>
  <c r="J91" i="4"/>
  <c r="J90" i="4"/>
  <c r="G64" i="4"/>
  <c r="J71" i="4"/>
  <c r="J79" i="4"/>
  <c r="J94" i="4"/>
  <c r="J268" i="4" l="1"/>
  <c r="J270" i="4"/>
  <c r="J272" i="4" l="1"/>
</calcChain>
</file>

<file path=xl/sharedStrings.xml><?xml version="1.0" encoding="utf-8"?>
<sst xmlns="http://schemas.openxmlformats.org/spreadsheetml/2006/main" count="249" uniqueCount="51">
  <si>
    <t xml:space="preserve">   - Tarifa 1º período</t>
  </si>
  <si>
    <t>Tipo</t>
  </si>
  <si>
    <t>Contêiner (es):</t>
  </si>
  <si>
    <t>Total dias</t>
  </si>
  <si>
    <t>Valor</t>
  </si>
  <si>
    <t>Total</t>
  </si>
  <si>
    <t>Qtde.</t>
  </si>
  <si>
    <t xml:space="preserve">Saída  </t>
  </si>
  <si>
    <t xml:space="preserve">Entrada  </t>
  </si>
  <si>
    <t>Total Levantes (R$)</t>
  </si>
  <si>
    <t>Custos totais (R$)</t>
  </si>
  <si>
    <t>Mercadoria</t>
  </si>
  <si>
    <t>IMO - Carga Perigosa</t>
  </si>
  <si>
    <t>NORMAL</t>
  </si>
  <si>
    <t>OVERSIZE - Carga com Excesso</t>
  </si>
  <si>
    <t>Total Armazenagem</t>
  </si>
  <si>
    <t>Normal</t>
  </si>
  <si>
    <t>Open Top</t>
  </si>
  <si>
    <t>Flat Rack</t>
  </si>
  <si>
    <t xml:space="preserve">   - Tarifa ao dia</t>
  </si>
  <si>
    <t>Valor CIF (R$)</t>
  </si>
  <si>
    <t>Total Monit/Energia Reefer</t>
  </si>
  <si>
    <t>Posicionamento para Vistoria</t>
  </si>
  <si>
    <t>Crossdocking</t>
  </si>
  <si>
    <t>Posicionamento para Pesagem</t>
  </si>
  <si>
    <t>Posicionamento para Expurgo</t>
  </si>
  <si>
    <t>Vistoria Scanner</t>
  </si>
  <si>
    <t>Movimento Liberação DTA</t>
  </si>
  <si>
    <t>Remoneação de Navio ou Porto - Importação</t>
  </si>
  <si>
    <t>Retirada de Amostras</t>
  </si>
  <si>
    <t>Etiquetagem</t>
  </si>
  <si>
    <t>Diária Carreta Contenção</t>
  </si>
  <si>
    <t>Retirada e Colocação de Lacre</t>
  </si>
  <si>
    <t>Solicitação Especial de Agendamento de Importação</t>
  </si>
  <si>
    <t>Pesagem de Contêiner (saída via gate)</t>
  </si>
  <si>
    <t>Desmembramento de Pallets</t>
  </si>
  <si>
    <t>Posicionamento para Vistoria Scanner</t>
  </si>
  <si>
    <t>NO SHOW - Importação</t>
  </si>
  <si>
    <t>OVERSIZE IMO - Carga Perigosa com Excesso</t>
  </si>
  <si>
    <t>Dias</t>
  </si>
  <si>
    <t>REEFER - Carga Refrigerada</t>
  </si>
  <si>
    <t>Posicionamento Desova/Ova de Mudança</t>
  </si>
  <si>
    <t>Posicionamento Desova/Ova (Dry)</t>
  </si>
  <si>
    <t>Posicionamento Desova/Ova (Reefer)</t>
  </si>
  <si>
    <t>Disponibilização Carreta Contenção</t>
  </si>
  <si>
    <t>Tipo de Levante</t>
  </si>
  <si>
    <t>Posicionamento Inclusão de Adesivos de Carga Perigosa</t>
  </si>
  <si>
    <t>Total Serviços Extras (R$)</t>
  </si>
  <si>
    <t>Armazenagem</t>
  </si>
  <si>
    <t>Remoneação de Navio ou Porto - Exportação</t>
  </si>
  <si>
    <t>CÁLCULO DESPESAS IMPORTAÇÃO -  PORTONAVE S/A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</si>
</sst>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;@"/>
    <numFmt numFmtId="166" formatCode="#\ &quot;dias&quot;"/>
    <numFmt numFmtId="167" formatCode="0.000%"/>
    <numFmt numFmtId="168" formatCode="_([$R$ -416]* #,##0.00_);_([$R$ -416]* \(#,##0.00\);_([$R$ -416]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6" xfId="0" applyFont="1" applyFill="1" applyBorder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7" fillId="0" borderId="14" xfId="0" applyNumberFormat="1" applyFont="1" applyBorder="1" applyAlignment="1" applyProtection="1">
      <alignment horizontal="center"/>
      <protection locked="0"/>
    </xf>
    <xf numFmtId="164" fontId="7" fillId="0" borderId="0" xfId="2" applyFont="1" applyBorder="1" applyAlignment="1" applyProtection="1">
      <alignment horizontal="center"/>
      <protection hidden="1"/>
    </xf>
    <xf numFmtId="164" fontId="1" fillId="2" borderId="0" xfId="2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7" fillId="0" borderId="14" xfId="0" applyNumberFormat="1" applyFont="1" applyBorder="1" applyAlignment="1" applyProtection="1">
      <alignment horizontal="center"/>
      <protection hidden="1"/>
    </xf>
    <xf numFmtId="168" fontId="2" fillId="4" borderId="0" xfId="0" applyNumberFormat="1" applyFont="1" applyFill="1" applyBorder="1" applyProtection="1">
      <protection hidden="1"/>
    </xf>
    <xf numFmtId="37" fontId="7" fillId="0" borderId="0" xfId="2" applyNumberFormat="1" applyFont="1" applyBorder="1" applyAlignment="1" applyProtection="1">
      <alignment horizontal="center"/>
      <protection hidden="1"/>
    </xf>
    <xf numFmtId="164" fontId="7" fillId="0" borderId="0" xfId="2" applyFont="1" applyBorder="1" applyProtection="1">
      <protection hidden="1"/>
    </xf>
    <xf numFmtId="164" fontId="1" fillId="0" borderId="0" xfId="2" applyFont="1" applyFill="1" applyBorder="1" applyProtection="1">
      <protection hidden="1"/>
    </xf>
    <xf numFmtId="164" fontId="1" fillId="0" borderId="12" xfId="2" applyFont="1" applyBorder="1" applyProtection="1">
      <protection hidden="1"/>
    </xf>
    <xf numFmtId="164" fontId="7" fillId="0" borderId="0" xfId="2" applyFont="1" applyFill="1" applyBorder="1" applyProtection="1">
      <protection hidden="1"/>
    </xf>
    <xf numFmtId="9" fontId="1" fillId="0" borderId="0" xfId="0" applyNumberFormat="1" applyFont="1" applyProtection="1">
      <protection hidden="1"/>
    </xf>
    <xf numFmtId="168" fontId="2" fillId="2" borderId="0" xfId="2" applyNumberFormat="1" applyFont="1" applyFill="1" applyBorder="1" applyAlignment="1" applyProtection="1">
      <alignment vertical="center"/>
      <protection locked="0"/>
    </xf>
    <xf numFmtId="164" fontId="8" fillId="0" borderId="0" xfId="2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65" fontId="2" fillId="3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16" fontId="3" fillId="0" borderId="0" xfId="0" applyNumberFormat="1" applyFont="1" applyBorder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8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6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66" fontId="6" fillId="0" borderId="0" xfId="2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6" fontId="6" fillId="0" borderId="0" xfId="2" applyNumberFormat="1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NumberFormat="1" applyFont="1" applyBorder="1" applyProtection="1">
      <protection hidden="1"/>
    </xf>
    <xf numFmtId="0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Protection="1">
      <protection hidden="1"/>
    </xf>
    <xf numFmtId="10" fontId="6" fillId="0" borderId="12" xfId="0" applyNumberFormat="1" applyFont="1" applyBorder="1" applyProtection="1">
      <protection hidden="1"/>
    </xf>
    <xf numFmtId="166" fontId="1" fillId="0" borderId="0" xfId="0" applyNumberFormat="1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Protection="1">
      <protection hidden="1"/>
    </xf>
    <xf numFmtId="166" fontId="6" fillId="0" borderId="0" xfId="2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Protection="1">
      <protection hidden="1"/>
    </xf>
    <xf numFmtId="168" fontId="2" fillId="2" borderId="0" xfId="1" applyNumberFormat="1" applyFont="1" applyFill="1" applyBorder="1" applyProtection="1">
      <protection hidden="1"/>
    </xf>
    <xf numFmtId="0" fontId="1" fillId="0" borderId="12" xfId="0" applyFont="1" applyBorder="1" applyProtection="1"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8" fontId="9" fillId="2" borderId="0" xfId="1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12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12" xfId="0" applyFon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14" fontId="3" fillId="0" borderId="12" xfId="0" applyNumberFormat="1" applyFont="1" applyBorder="1" applyAlignment="1" applyProtection="1">
      <alignment horizontal="right" vertical="center"/>
      <protection hidden="1"/>
    </xf>
    <xf numFmtId="14" fontId="3" fillId="0" borderId="12" xfId="0" applyNumberFormat="1" applyFont="1" applyBorder="1" applyAlignment="1" applyProtection="1">
      <alignment horizontal="right"/>
      <protection hidden="1"/>
    </xf>
    <xf numFmtId="164" fontId="7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4" fontId="10" fillId="0" borderId="0" xfId="2" applyFont="1" applyFill="1" applyBorder="1" applyAlignment="1" applyProtection="1">
      <alignment horizontal="center" vertical="center"/>
      <protection hidden="1"/>
    </xf>
    <xf numFmtId="164" fontId="10" fillId="0" borderId="12" xfId="2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9">
    <dxf>
      <font>
        <u val="none"/>
        <color theme="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5" fmlaLink="$L$11" fmlaRange="$M$11:$M$1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66</xdr:row>
      <xdr:rowOff>142875</xdr:rowOff>
    </xdr:from>
    <xdr:to>
      <xdr:col>2</xdr:col>
      <xdr:colOff>133350</xdr:colOff>
      <xdr:row>66</xdr:row>
      <xdr:rowOff>142875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1400175" y="96393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590550</xdr:colOff>
      <xdr:row>1</xdr:row>
      <xdr:rowOff>19050</xdr:rowOff>
    </xdr:from>
    <xdr:to>
      <xdr:col>7</xdr:col>
      <xdr:colOff>76201</xdr:colOff>
      <xdr:row>7</xdr:row>
      <xdr:rowOff>142875</xdr:rowOff>
    </xdr:to>
    <xdr:pic>
      <xdr:nvPicPr>
        <xdr:cNvPr id="11415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190500"/>
          <a:ext cx="1038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271</xdr:row>
      <xdr:rowOff>142875</xdr:rowOff>
    </xdr:from>
    <xdr:to>
      <xdr:col>6</xdr:col>
      <xdr:colOff>542925</xdr:colOff>
      <xdr:row>271</xdr:row>
      <xdr:rowOff>142875</xdr:rowOff>
    </xdr:to>
    <xdr:sp macro="" textlink="">
      <xdr:nvSpPr>
        <xdr:cNvPr id="11416" name="Line 4"/>
        <xdr:cNvSpPr>
          <a:spLocks noChangeShapeType="1"/>
        </xdr:cNvSpPr>
      </xdr:nvSpPr>
      <xdr:spPr bwMode="auto">
        <a:xfrm>
          <a:off x="3990975" y="55387875"/>
          <a:ext cx="1238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314325</xdr:colOff>
      <xdr:row>52</xdr:row>
      <xdr:rowOff>123825</xdr:rowOff>
    </xdr:from>
    <xdr:to>
      <xdr:col>6</xdr:col>
      <xdr:colOff>523875</xdr:colOff>
      <xdr:row>52</xdr:row>
      <xdr:rowOff>123825</xdr:rowOff>
    </xdr:to>
    <xdr:sp macro="" textlink="">
      <xdr:nvSpPr>
        <xdr:cNvPr id="11418" name="Line 17"/>
        <xdr:cNvSpPr>
          <a:spLocks noChangeShapeType="1"/>
        </xdr:cNvSpPr>
      </xdr:nvSpPr>
      <xdr:spPr bwMode="auto">
        <a:xfrm flipV="1">
          <a:off x="3714750" y="7153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269</xdr:row>
      <xdr:rowOff>95251</xdr:rowOff>
    </xdr:from>
    <xdr:to>
      <xdr:col>6</xdr:col>
      <xdr:colOff>571500</xdr:colOff>
      <xdr:row>269</xdr:row>
      <xdr:rowOff>95251</xdr:rowOff>
    </xdr:to>
    <xdr:sp macro="" textlink="">
      <xdr:nvSpPr>
        <xdr:cNvPr id="11419" name="Line 28"/>
        <xdr:cNvSpPr>
          <a:spLocks noChangeShapeType="1"/>
        </xdr:cNvSpPr>
      </xdr:nvSpPr>
      <xdr:spPr bwMode="auto">
        <a:xfrm>
          <a:off x="4000500" y="54978301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314325</xdr:colOff>
      <xdr:row>59</xdr:row>
      <xdr:rowOff>123825</xdr:rowOff>
    </xdr:from>
    <xdr:to>
      <xdr:col>6</xdr:col>
      <xdr:colOff>523875</xdr:colOff>
      <xdr:row>59</xdr:row>
      <xdr:rowOff>123825</xdr:rowOff>
    </xdr:to>
    <xdr:sp macro="" textlink="">
      <xdr:nvSpPr>
        <xdr:cNvPr id="11420" name="Line 29"/>
        <xdr:cNvSpPr>
          <a:spLocks noChangeShapeType="1"/>
        </xdr:cNvSpPr>
      </xdr:nvSpPr>
      <xdr:spPr bwMode="auto">
        <a:xfrm flipV="1">
          <a:off x="3714750" y="8286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314325</xdr:colOff>
      <xdr:row>61</xdr:row>
      <xdr:rowOff>133350</xdr:rowOff>
    </xdr:from>
    <xdr:to>
      <xdr:col>6</xdr:col>
      <xdr:colOff>523875</xdr:colOff>
      <xdr:row>61</xdr:row>
      <xdr:rowOff>133350</xdr:rowOff>
    </xdr:to>
    <xdr:sp macro="" textlink="">
      <xdr:nvSpPr>
        <xdr:cNvPr id="11421" name="Line 30"/>
        <xdr:cNvSpPr>
          <a:spLocks noChangeShapeType="1"/>
        </xdr:cNvSpPr>
      </xdr:nvSpPr>
      <xdr:spPr bwMode="auto">
        <a:xfrm flipV="1">
          <a:off x="3714750" y="8667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57150</xdr:rowOff>
        </xdr:from>
        <xdr:to>
          <xdr:col>9</xdr:col>
          <xdr:colOff>1171575</xdr:colOff>
          <xdr:row>10</xdr:row>
          <xdr:rowOff>333375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123825</xdr:colOff>
      <xdr:row>267</xdr:row>
      <xdr:rowOff>114301</xdr:rowOff>
    </xdr:from>
    <xdr:to>
      <xdr:col>6</xdr:col>
      <xdr:colOff>552450</xdr:colOff>
      <xdr:row>267</xdr:row>
      <xdr:rowOff>114301</xdr:rowOff>
    </xdr:to>
    <xdr:sp macro="" textlink="">
      <xdr:nvSpPr>
        <xdr:cNvPr id="12" name="Line 28"/>
        <xdr:cNvSpPr>
          <a:spLocks noChangeShapeType="1"/>
        </xdr:cNvSpPr>
      </xdr:nvSpPr>
      <xdr:spPr bwMode="auto">
        <a:xfrm>
          <a:off x="3981450" y="54606826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S273"/>
  <sheetViews>
    <sheetView showGridLines="0" tabSelected="1" zoomScaleNormal="100" workbookViewId="0"/>
  </sheetViews>
  <sheetFormatPr defaultRowHeight="12.75" x14ac:dyDescent="0.2"/>
  <cols>
    <col min="1" max="1" width="4.42578125" style="3" customWidth="1"/>
    <col min="2" max="2" width="23.140625" style="1" customWidth="1"/>
    <col min="3" max="3" width="3.5703125" style="1" bestFit="1" customWidth="1"/>
    <col min="4" max="4" width="1" style="1" customWidth="1"/>
    <col min="5" max="5" width="25.7109375" style="1" customWidth="1"/>
    <col min="6" max="6" width="12.42578125" style="1" customWidth="1"/>
    <col min="7" max="7" width="10.85546875" style="1" customWidth="1"/>
    <col min="8" max="8" width="3.7109375" style="2" customWidth="1"/>
    <col min="9" max="9" width="0.85546875" style="1" customWidth="1"/>
    <col min="10" max="10" width="25.85546875" style="1" customWidth="1"/>
    <col min="11" max="11" width="12.42578125" style="2" customWidth="1"/>
    <col min="12" max="12" width="21.5703125" style="1" customWidth="1"/>
    <col min="13" max="13" width="9.140625" style="3"/>
    <col min="14" max="14" width="13.28515625" style="3" bestFit="1" customWidth="1"/>
    <col min="15" max="16" width="9.140625" style="3"/>
    <col min="17" max="17" width="13.28515625" style="3" bestFit="1" customWidth="1"/>
    <col min="18" max="18" width="14.5703125" style="3" bestFit="1" customWidth="1"/>
    <col min="19" max="16384" width="9.140625" style="3"/>
  </cols>
  <sheetData>
    <row r="1" spans="2:16" ht="13.5" thickBot="1" x14ac:dyDescent="0.25">
      <c r="H1" s="1"/>
    </row>
    <row r="2" spans="2:16" ht="6.75" customHeight="1" x14ac:dyDescent="0.2"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spans="2:16" ht="7.5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  <c r="L3" s="11"/>
    </row>
    <row r="4" spans="2:16" x14ac:dyDescent="0.2">
      <c r="B4" s="8"/>
      <c r="C4" s="9"/>
      <c r="D4" s="9"/>
      <c r="E4" s="9"/>
      <c r="F4" s="9"/>
      <c r="G4" s="9"/>
      <c r="H4" s="9"/>
      <c r="I4" s="9"/>
      <c r="J4" s="9"/>
      <c r="K4" s="10"/>
      <c r="L4" s="11"/>
    </row>
    <row r="5" spans="2:16" x14ac:dyDescent="0.2">
      <c r="B5" s="8"/>
      <c r="C5" s="9"/>
      <c r="D5" s="9"/>
      <c r="E5" s="9"/>
      <c r="F5" s="9"/>
      <c r="G5" s="9"/>
      <c r="H5" s="9"/>
      <c r="I5" s="9"/>
      <c r="J5" s="9"/>
      <c r="K5" s="10"/>
      <c r="L5" s="11"/>
    </row>
    <row r="6" spans="2:16" x14ac:dyDescent="0.2">
      <c r="B6" s="8"/>
      <c r="C6" s="9"/>
      <c r="D6" s="9"/>
      <c r="E6" s="9"/>
      <c r="F6" s="9"/>
      <c r="G6" s="9"/>
      <c r="H6" s="9"/>
      <c r="I6" s="9"/>
      <c r="J6" s="9"/>
      <c r="K6" s="10"/>
      <c r="L6" s="11"/>
    </row>
    <row r="7" spans="2:16" x14ac:dyDescent="0.2">
      <c r="B7" s="8"/>
      <c r="C7" s="9"/>
      <c r="D7" s="9"/>
      <c r="E7" s="9"/>
      <c r="F7" s="9"/>
      <c r="G7" s="9"/>
      <c r="H7" s="9"/>
      <c r="I7" s="9"/>
      <c r="J7" s="9"/>
      <c r="K7" s="10"/>
      <c r="L7" s="11"/>
      <c r="M7" s="1"/>
      <c r="N7" s="1"/>
    </row>
    <row r="8" spans="2:16" x14ac:dyDescent="0.2">
      <c r="B8" s="8"/>
      <c r="C8" s="9"/>
      <c r="D8" s="9"/>
      <c r="E8" s="9"/>
      <c r="F8" s="9"/>
      <c r="G8" s="9"/>
      <c r="H8" s="9"/>
      <c r="I8" s="9"/>
      <c r="J8" s="9"/>
      <c r="K8" s="10"/>
      <c r="L8" s="11"/>
      <c r="M8" s="93"/>
      <c r="N8" s="93"/>
    </row>
    <row r="9" spans="2:16" ht="19.5" customHeight="1" x14ac:dyDescent="0.2">
      <c r="B9" s="104" t="s">
        <v>50</v>
      </c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3"/>
      <c r="N9" s="93"/>
    </row>
    <row r="10" spans="2:16" ht="9.75" customHeight="1" x14ac:dyDescent="0.2">
      <c r="B10" s="8"/>
      <c r="C10" s="9"/>
      <c r="D10" s="9"/>
      <c r="E10" s="9"/>
      <c r="F10" s="9"/>
      <c r="G10" s="9"/>
      <c r="H10" s="9"/>
      <c r="I10" s="9"/>
      <c r="J10" s="9"/>
      <c r="K10" s="10"/>
      <c r="L10" s="11"/>
      <c r="M10" s="93"/>
      <c r="N10" s="93"/>
    </row>
    <row r="11" spans="2:16" s="15" customFormat="1" ht="30.75" customHeight="1" x14ac:dyDescent="0.25">
      <c r="B11" s="91" t="s">
        <v>11</v>
      </c>
      <c r="C11" s="92"/>
      <c r="D11" s="92"/>
      <c r="E11" s="12"/>
      <c r="F11" s="13"/>
      <c r="G11" s="13"/>
      <c r="H11" s="13"/>
      <c r="I11" s="13"/>
      <c r="J11" s="13"/>
      <c r="K11" s="14"/>
      <c r="L11" s="88">
        <v>1</v>
      </c>
      <c r="M11" s="86" t="s">
        <v>13</v>
      </c>
      <c r="N11" s="93"/>
      <c r="O11" s="94"/>
      <c r="P11" s="94"/>
    </row>
    <row r="12" spans="2:16" x14ac:dyDescent="0.2">
      <c r="B12" s="8"/>
      <c r="C12" s="9"/>
      <c r="D12" s="9"/>
      <c r="E12" s="9"/>
      <c r="F12" s="16" t="s">
        <v>1</v>
      </c>
      <c r="G12" s="9"/>
      <c r="H12" s="9"/>
      <c r="I12" s="9"/>
      <c r="J12" s="9"/>
      <c r="K12" s="16" t="s">
        <v>1</v>
      </c>
      <c r="L12" s="95"/>
      <c r="M12" s="86" t="s">
        <v>12</v>
      </c>
      <c r="N12" s="93"/>
      <c r="O12" s="96"/>
      <c r="P12" s="96"/>
    </row>
    <row r="13" spans="2:16" ht="15.75" customHeight="1" x14ac:dyDescent="0.2">
      <c r="B13" s="17" t="s">
        <v>2</v>
      </c>
      <c r="C13" s="18">
        <v>1</v>
      </c>
      <c r="D13" s="19"/>
      <c r="E13" s="20"/>
      <c r="F13" s="21"/>
      <c r="G13" s="16" t="str">
        <f t="shared" ref="G13:G27" si="0">IF(AND(E13="",F13=""),"",IF(AND(E13&lt;&gt;0,F13=""),"&lt;-- alterar",IF(AND(E13="",F13&lt;&gt;0),"&lt;-- limpar","")))</f>
        <v/>
      </c>
      <c r="H13" s="18">
        <v>16</v>
      </c>
      <c r="I13" s="19"/>
      <c r="J13" s="20"/>
      <c r="K13" s="21"/>
      <c r="L13" s="97" t="str">
        <f t="shared" ref="L13:L27" si="1">IF(AND(J13="",K13=""),"",IF(AND(J13&lt;&gt;0,K13=""),"&lt;-- alterar",IF(AND(J13="",K13&lt;&gt;0),"&lt;-- limpar","")))</f>
        <v/>
      </c>
      <c r="M13" s="87" t="s">
        <v>14</v>
      </c>
      <c r="N13" s="93"/>
      <c r="O13" s="96"/>
      <c r="P13" s="96"/>
    </row>
    <row r="14" spans="2:16" ht="15.75" customHeight="1" x14ac:dyDescent="0.2">
      <c r="B14" s="17"/>
      <c r="C14" s="18">
        <v>2</v>
      </c>
      <c r="D14" s="19"/>
      <c r="E14" s="20"/>
      <c r="F14" s="21"/>
      <c r="G14" s="16" t="str">
        <f t="shared" si="0"/>
        <v/>
      </c>
      <c r="H14" s="18">
        <v>17</v>
      </c>
      <c r="I14" s="19"/>
      <c r="J14" s="20"/>
      <c r="K14" s="21"/>
      <c r="L14" s="97" t="str">
        <f t="shared" si="1"/>
        <v/>
      </c>
      <c r="M14" s="87" t="s">
        <v>40</v>
      </c>
      <c r="N14" s="93"/>
      <c r="O14" s="96"/>
      <c r="P14" s="96"/>
    </row>
    <row r="15" spans="2:16" ht="15.75" customHeight="1" x14ac:dyDescent="0.2">
      <c r="B15" s="17"/>
      <c r="C15" s="18">
        <v>3</v>
      </c>
      <c r="D15" s="19"/>
      <c r="E15" s="20"/>
      <c r="F15" s="21"/>
      <c r="G15" s="16" t="str">
        <f t="shared" si="0"/>
        <v/>
      </c>
      <c r="H15" s="18">
        <v>18</v>
      </c>
      <c r="I15" s="19"/>
      <c r="J15" s="20"/>
      <c r="K15" s="21"/>
      <c r="L15" s="97" t="str">
        <f t="shared" si="1"/>
        <v/>
      </c>
      <c r="M15" s="87" t="s">
        <v>38</v>
      </c>
      <c r="N15" s="93"/>
      <c r="O15" s="96"/>
      <c r="P15" s="96"/>
    </row>
    <row r="16" spans="2:16" ht="15.75" customHeight="1" x14ac:dyDescent="0.2">
      <c r="B16" s="17"/>
      <c r="C16" s="18">
        <v>4</v>
      </c>
      <c r="D16" s="19"/>
      <c r="E16" s="20"/>
      <c r="F16" s="21"/>
      <c r="G16" s="16" t="str">
        <f t="shared" si="0"/>
        <v/>
      </c>
      <c r="H16" s="18">
        <v>19</v>
      </c>
      <c r="I16" s="19"/>
      <c r="J16" s="20"/>
      <c r="K16" s="21"/>
      <c r="L16" s="97" t="str">
        <f t="shared" si="1"/>
        <v/>
      </c>
      <c r="M16" s="87"/>
      <c r="N16" s="93"/>
      <c r="O16" s="96"/>
      <c r="P16" s="96"/>
    </row>
    <row r="17" spans="2:14" ht="15.75" customHeight="1" x14ac:dyDescent="0.2">
      <c r="B17" s="17"/>
      <c r="C17" s="18">
        <v>5</v>
      </c>
      <c r="D17" s="19"/>
      <c r="E17" s="20"/>
      <c r="F17" s="21"/>
      <c r="G17" s="16" t="str">
        <f t="shared" si="0"/>
        <v/>
      </c>
      <c r="H17" s="18">
        <v>20</v>
      </c>
      <c r="I17" s="19"/>
      <c r="J17" s="20"/>
      <c r="K17" s="21"/>
      <c r="L17" s="22" t="str">
        <f t="shared" si="1"/>
        <v/>
      </c>
      <c r="M17" s="87"/>
      <c r="N17" s="93"/>
    </row>
    <row r="18" spans="2:14" ht="15.75" customHeight="1" x14ac:dyDescent="0.2">
      <c r="B18" s="17"/>
      <c r="C18" s="18">
        <v>6</v>
      </c>
      <c r="D18" s="19"/>
      <c r="E18" s="20"/>
      <c r="F18" s="21"/>
      <c r="G18" s="16" t="str">
        <f t="shared" si="0"/>
        <v/>
      </c>
      <c r="H18" s="18">
        <v>21</v>
      </c>
      <c r="I18" s="19"/>
      <c r="J18" s="20"/>
      <c r="K18" s="21"/>
      <c r="L18" s="22" t="str">
        <f t="shared" si="1"/>
        <v/>
      </c>
      <c r="M18" s="9"/>
      <c r="N18" s="1"/>
    </row>
    <row r="19" spans="2:14" ht="15.75" customHeight="1" x14ac:dyDescent="0.2">
      <c r="B19" s="17"/>
      <c r="C19" s="18">
        <v>7</v>
      </c>
      <c r="D19" s="19"/>
      <c r="E19" s="20"/>
      <c r="F19" s="21"/>
      <c r="G19" s="16" t="str">
        <f t="shared" si="0"/>
        <v/>
      </c>
      <c r="H19" s="18">
        <v>22</v>
      </c>
      <c r="I19" s="19"/>
      <c r="J19" s="20"/>
      <c r="K19" s="21"/>
      <c r="L19" s="22" t="str">
        <f t="shared" si="1"/>
        <v/>
      </c>
      <c r="M19" s="9"/>
      <c r="N19" s="1"/>
    </row>
    <row r="20" spans="2:14" ht="15.75" customHeight="1" x14ac:dyDescent="0.2">
      <c r="B20" s="17"/>
      <c r="C20" s="18">
        <v>8</v>
      </c>
      <c r="D20" s="19"/>
      <c r="E20" s="20"/>
      <c r="F20" s="21"/>
      <c r="G20" s="16" t="str">
        <f t="shared" si="0"/>
        <v/>
      </c>
      <c r="H20" s="18">
        <v>23</v>
      </c>
      <c r="I20" s="19"/>
      <c r="J20" s="20"/>
      <c r="K20" s="21"/>
      <c r="L20" s="22" t="str">
        <f t="shared" si="1"/>
        <v/>
      </c>
      <c r="M20" s="9"/>
      <c r="N20" s="1"/>
    </row>
    <row r="21" spans="2:14" ht="15.75" customHeight="1" x14ac:dyDescent="0.2">
      <c r="B21" s="17"/>
      <c r="C21" s="18">
        <v>9</v>
      </c>
      <c r="D21" s="19"/>
      <c r="E21" s="20"/>
      <c r="F21" s="21"/>
      <c r="G21" s="16" t="str">
        <f t="shared" si="0"/>
        <v/>
      </c>
      <c r="H21" s="18">
        <v>24</v>
      </c>
      <c r="I21" s="19"/>
      <c r="J21" s="20"/>
      <c r="K21" s="21"/>
      <c r="L21" s="22" t="str">
        <f t="shared" si="1"/>
        <v/>
      </c>
      <c r="M21" s="9"/>
      <c r="N21" s="1"/>
    </row>
    <row r="22" spans="2:14" ht="15.75" customHeight="1" x14ac:dyDescent="0.2">
      <c r="B22" s="17"/>
      <c r="C22" s="18">
        <v>10</v>
      </c>
      <c r="D22" s="19"/>
      <c r="E22" s="20"/>
      <c r="F22" s="21"/>
      <c r="G22" s="16" t="str">
        <f t="shared" si="0"/>
        <v/>
      </c>
      <c r="H22" s="18">
        <v>25</v>
      </c>
      <c r="I22" s="19"/>
      <c r="J22" s="20"/>
      <c r="K22" s="21"/>
      <c r="L22" s="22" t="str">
        <f t="shared" si="1"/>
        <v/>
      </c>
      <c r="M22" s="23"/>
    </row>
    <row r="23" spans="2:14" ht="15.75" customHeight="1" x14ac:dyDescent="0.2">
      <c r="B23" s="17"/>
      <c r="C23" s="18">
        <v>11</v>
      </c>
      <c r="D23" s="19"/>
      <c r="E23" s="20"/>
      <c r="F23" s="21"/>
      <c r="G23" s="16" t="str">
        <f t="shared" si="0"/>
        <v/>
      </c>
      <c r="H23" s="18">
        <v>26</v>
      </c>
      <c r="I23" s="19"/>
      <c r="J23" s="20"/>
      <c r="K23" s="21"/>
      <c r="L23" s="22" t="str">
        <f t="shared" si="1"/>
        <v/>
      </c>
      <c r="M23" s="23"/>
    </row>
    <row r="24" spans="2:14" ht="15.75" customHeight="1" x14ac:dyDescent="0.2">
      <c r="B24" s="17"/>
      <c r="C24" s="18">
        <v>12</v>
      </c>
      <c r="D24" s="19"/>
      <c r="E24" s="20"/>
      <c r="F24" s="21"/>
      <c r="G24" s="16" t="str">
        <f t="shared" si="0"/>
        <v/>
      </c>
      <c r="H24" s="18">
        <v>27</v>
      </c>
      <c r="I24" s="19"/>
      <c r="J24" s="20"/>
      <c r="K24" s="21"/>
      <c r="L24" s="22" t="str">
        <f t="shared" si="1"/>
        <v/>
      </c>
      <c r="M24" s="23"/>
    </row>
    <row r="25" spans="2:14" ht="15.75" customHeight="1" x14ac:dyDescent="0.2">
      <c r="B25" s="17"/>
      <c r="C25" s="18">
        <v>13</v>
      </c>
      <c r="D25" s="19"/>
      <c r="E25" s="20"/>
      <c r="F25" s="21"/>
      <c r="G25" s="16" t="str">
        <f t="shared" si="0"/>
        <v/>
      </c>
      <c r="H25" s="18">
        <v>28</v>
      </c>
      <c r="I25" s="19"/>
      <c r="J25" s="20"/>
      <c r="K25" s="21"/>
      <c r="L25" s="22" t="str">
        <f t="shared" si="1"/>
        <v/>
      </c>
      <c r="M25" s="23"/>
    </row>
    <row r="26" spans="2:14" ht="15.75" customHeight="1" x14ac:dyDescent="0.2">
      <c r="B26" s="17"/>
      <c r="C26" s="18">
        <v>14</v>
      </c>
      <c r="D26" s="19"/>
      <c r="E26" s="20"/>
      <c r="F26" s="21"/>
      <c r="G26" s="16" t="str">
        <f t="shared" si="0"/>
        <v/>
      </c>
      <c r="H26" s="18">
        <v>29</v>
      </c>
      <c r="I26" s="19"/>
      <c r="J26" s="20"/>
      <c r="K26" s="21"/>
      <c r="L26" s="22" t="str">
        <f t="shared" si="1"/>
        <v/>
      </c>
      <c r="M26" s="23"/>
    </row>
    <row r="27" spans="2:14" ht="15.75" customHeight="1" x14ac:dyDescent="0.2">
      <c r="B27" s="17"/>
      <c r="C27" s="18">
        <v>15</v>
      </c>
      <c r="D27" s="19"/>
      <c r="E27" s="20"/>
      <c r="F27" s="21"/>
      <c r="G27" s="16" t="str">
        <f t="shared" si="0"/>
        <v/>
      </c>
      <c r="H27" s="18">
        <v>30</v>
      </c>
      <c r="I27" s="19"/>
      <c r="J27" s="20"/>
      <c r="K27" s="21"/>
      <c r="L27" s="22" t="str">
        <f t="shared" si="1"/>
        <v/>
      </c>
      <c r="M27" s="23"/>
    </row>
    <row r="28" spans="2:14" ht="5.25" customHeight="1" x14ac:dyDescent="0.2">
      <c r="B28" s="8"/>
      <c r="C28" s="9"/>
      <c r="D28" s="9"/>
      <c r="E28" s="9"/>
      <c r="F28" s="9"/>
      <c r="G28" s="9"/>
      <c r="H28" s="19"/>
      <c r="I28" s="19"/>
      <c r="J28" s="9"/>
      <c r="K28" s="10"/>
      <c r="L28" s="11"/>
    </row>
    <row r="29" spans="2:14" x14ac:dyDescent="0.2">
      <c r="B29" s="8"/>
      <c r="C29" s="9"/>
      <c r="D29" s="9"/>
      <c r="E29" s="24"/>
      <c r="F29" s="25" t="s">
        <v>6</v>
      </c>
      <c r="G29" s="25" t="s">
        <v>4</v>
      </c>
      <c r="H29" s="25"/>
      <c r="I29" s="25"/>
      <c r="J29" s="25" t="s">
        <v>5</v>
      </c>
      <c r="K29" s="26"/>
      <c r="L29" s="27"/>
    </row>
    <row r="30" spans="2:14" x14ac:dyDescent="0.2">
      <c r="B30" s="8"/>
      <c r="C30" s="9"/>
      <c r="D30" s="9"/>
      <c r="E30" s="19" t="s">
        <v>22</v>
      </c>
      <c r="F30" s="28"/>
      <c r="G30" s="101">
        <v>936</v>
      </c>
      <c r="H30" s="29"/>
      <c r="I30" s="29"/>
      <c r="J30" s="30">
        <f>F30*G30</f>
        <v>0</v>
      </c>
      <c r="K30" s="31"/>
      <c r="L30" s="27"/>
    </row>
    <row r="31" spans="2:14" x14ac:dyDescent="0.2">
      <c r="B31" s="8"/>
      <c r="C31" s="9"/>
      <c r="D31" s="9"/>
      <c r="E31" s="19" t="s">
        <v>24</v>
      </c>
      <c r="F31" s="28"/>
      <c r="G31" s="101">
        <v>936</v>
      </c>
      <c r="H31" s="29"/>
      <c r="I31" s="29"/>
      <c r="J31" s="30">
        <f t="shared" ref="J31:J51" si="2">F31*G31</f>
        <v>0</v>
      </c>
      <c r="K31" s="31"/>
      <c r="L31" s="27"/>
    </row>
    <row r="32" spans="2:14" x14ac:dyDescent="0.2">
      <c r="B32" s="8"/>
      <c r="C32" s="9"/>
      <c r="D32" s="9"/>
      <c r="E32" s="19" t="s">
        <v>36</v>
      </c>
      <c r="F32" s="28"/>
      <c r="G32" s="101">
        <f>G30+G34</f>
        <v>1865</v>
      </c>
      <c r="H32" s="29"/>
      <c r="I32" s="29"/>
      <c r="J32" s="30">
        <f t="shared" si="2"/>
        <v>0</v>
      </c>
      <c r="K32" s="31"/>
      <c r="L32" s="27"/>
    </row>
    <row r="33" spans="2:12" x14ac:dyDescent="0.2">
      <c r="B33" s="8"/>
      <c r="C33" s="9"/>
      <c r="D33" s="9"/>
      <c r="E33" s="19" t="s">
        <v>25</v>
      </c>
      <c r="F33" s="28"/>
      <c r="G33" s="101">
        <v>1038</v>
      </c>
      <c r="H33" s="29"/>
      <c r="I33" s="29"/>
      <c r="J33" s="30">
        <f t="shared" si="2"/>
        <v>0</v>
      </c>
      <c r="K33" s="31"/>
      <c r="L33" s="27"/>
    </row>
    <row r="34" spans="2:12" x14ac:dyDescent="0.2">
      <c r="B34" s="8"/>
      <c r="C34" s="9"/>
      <c r="D34" s="9"/>
      <c r="E34" s="19" t="s">
        <v>26</v>
      </c>
      <c r="F34" s="28"/>
      <c r="G34" s="101">
        <v>929</v>
      </c>
      <c r="H34" s="29"/>
      <c r="I34" s="29"/>
      <c r="J34" s="30">
        <f t="shared" si="2"/>
        <v>0</v>
      </c>
      <c r="K34" s="31"/>
      <c r="L34" s="27"/>
    </row>
    <row r="35" spans="2:12" x14ac:dyDescent="0.2">
      <c r="B35" s="8"/>
      <c r="C35" s="9"/>
      <c r="D35" s="9"/>
      <c r="E35" s="19" t="s">
        <v>42</v>
      </c>
      <c r="F35" s="28"/>
      <c r="G35" s="101">
        <f>2938+G30</f>
        <v>3874</v>
      </c>
      <c r="H35" s="29"/>
      <c r="I35" s="29"/>
      <c r="J35" s="30">
        <f t="shared" si="2"/>
        <v>0</v>
      </c>
      <c r="K35" s="31"/>
      <c r="L35" s="27"/>
    </row>
    <row r="36" spans="2:12" x14ac:dyDescent="0.2">
      <c r="B36" s="8"/>
      <c r="C36" s="9"/>
      <c r="D36" s="9"/>
      <c r="E36" s="19" t="s">
        <v>43</v>
      </c>
      <c r="F36" s="28"/>
      <c r="G36" s="101">
        <f>G30+3298</f>
        <v>4234</v>
      </c>
      <c r="H36" s="29"/>
      <c r="I36" s="29"/>
      <c r="J36" s="30">
        <f t="shared" si="2"/>
        <v>0</v>
      </c>
      <c r="K36" s="31"/>
      <c r="L36" s="27"/>
    </row>
    <row r="37" spans="2:12" x14ac:dyDescent="0.2">
      <c r="B37" s="8"/>
      <c r="C37" s="9"/>
      <c r="D37" s="9"/>
      <c r="E37" s="19" t="s">
        <v>41</v>
      </c>
      <c r="F37" s="28"/>
      <c r="G37" s="101">
        <f>G30+10246</f>
        <v>11182</v>
      </c>
      <c r="H37" s="29"/>
      <c r="I37" s="29"/>
      <c r="J37" s="30">
        <f t="shared" si="2"/>
        <v>0</v>
      </c>
      <c r="K37" s="31"/>
      <c r="L37" s="27"/>
    </row>
    <row r="38" spans="2:12" x14ac:dyDescent="0.2">
      <c r="B38" s="8"/>
      <c r="C38" s="9"/>
      <c r="D38" s="9"/>
      <c r="E38" s="19" t="s">
        <v>23</v>
      </c>
      <c r="F38" s="28"/>
      <c r="G38" s="101">
        <v>2205</v>
      </c>
      <c r="H38" s="29"/>
      <c r="I38" s="29"/>
      <c r="J38" s="30">
        <f t="shared" si="2"/>
        <v>0</v>
      </c>
      <c r="K38" s="31"/>
      <c r="L38" s="27"/>
    </row>
    <row r="39" spans="2:12" x14ac:dyDescent="0.2">
      <c r="B39" s="32"/>
      <c r="C39" s="33"/>
      <c r="D39" s="33"/>
      <c r="E39" s="19" t="s">
        <v>27</v>
      </c>
      <c r="F39" s="28"/>
      <c r="G39" s="101">
        <v>1505</v>
      </c>
      <c r="H39" s="29"/>
      <c r="I39" s="29"/>
      <c r="J39" s="30">
        <f t="shared" si="2"/>
        <v>0</v>
      </c>
      <c r="K39" s="31"/>
      <c r="L39" s="27"/>
    </row>
    <row r="40" spans="2:12" x14ac:dyDescent="0.2">
      <c r="B40" s="32"/>
      <c r="C40" s="33"/>
      <c r="D40" s="33"/>
      <c r="E40" s="19" t="s">
        <v>49</v>
      </c>
      <c r="F40" s="28"/>
      <c r="G40" s="101">
        <v>515</v>
      </c>
      <c r="H40" s="29"/>
      <c r="I40" s="29"/>
      <c r="J40" s="30">
        <f t="shared" si="2"/>
        <v>0</v>
      </c>
      <c r="K40" s="31"/>
      <c r="L40" s="27"/>
    </row>
    <row r="41" spans="2:12" x14ac:dyDescent="0.2">
      <c r="B41" s="32"/>
      <c r="C41" s="33"/>
      <c r="D41" s="33"/>
      <c r="E41" s="19" t="s">
        <v>28</v>
      </c>
      <c r="F41" s="28"/>
      <c r="G41" s="101">
        <v>917</v>
      </c>
      <c r="H41" s="29"/>
      <c r="I41" s="29"/>
      <c r="J41" s="30">
        <f t="shared" si="2"/>
        <v>0</v>
      </c>
      <c r="K41" s="31"/>
      <c r="L41" s="27"/>
    </row>
    <row r="42" spans="2:12" x14ac:dyDescent="0.2">
      <c r="B42" s="32"/>
      <c r="C42" s="33"/>
      <c r="D42" s="33"/>
      <c r="E42" s="19" t="s">
        <v>29</v>
      </c>
      <c r="F42" s="28"/>
      <c r="G42" s="101">
        <v>191</v>
      </c>
      <c r="H42" s="29"/>
      <c r="I42" s="29"/>
      <c r="J42" s="30">
        <f t="shared" si="2"/>
        <v>0</v>
      </c>
      <c r="K42" s="31"/>
      <c r="L42" s="27"/>
    </row>
    <row r="43" spans="2:12" x14ac:dyDescent="0.2">
      <c r="B43" s="32"/>
      <c r="C43" s="33"/>
      <c r="D43" s="33"/>
      <c r="E43" s="19" t="s">
        <v>35</v>
      </c>
      <c r="F43" s="28"/>
      <c r="G43" s="101">
        <v>14</v>
      </c>
      <c r="H43" s="29"/>
      <c r="I43" s="29"/>
      <c r="J43" s="30">
        <f t="shared" ref="J43" si="3">F43*G43</f>
        <v>0</v>
      </c>
      <c r="K43" s="31"/>
      <c r="L43" s="27"/>
    </row>
    <row r="44" spans="2:12" x14ac:dyDescent="0.2">
      <c r="B44" s="32"/>
      <c r="C44" s="33"/>
      <c r="D44" s="33"/>
      <c r="E44" s="19" t="s">
        <v>30</v>
      </c>
      <c r="F44" s="28"/>
      <c r="G44" s="101">
        <v>6</v>
      </c>
      <c r="H44" s="29"/>
      <c r="I44" s="29"/>
      <c r="J44" s="30">
        <f t="shared" si="2"/>
        <v>0</v>
      </c>
      <c r="K44" s="31"/>
      <c r="L44" s="27"/>
    </row>
    <row r="45" spans="2:12" x14ac:dyDescent="0.2">
      <c r="B45" s="32"/>
      <c r="C45" s="33"/>
      <c r="D45" s="33"/>
      <c r="E45" s="19" t="s">
        <v>44</v>
      </c>
      <c r="F45" s="28"/>
      <c r="G45" s="101">
        <v>3644</v>
      </c>
      <c r="H45" s="29"/>
      <c r="I45" s="29"/>
      <c r="J45" s="30">
        <f t="shared" si="2"/>
        <v>0</v>
      </c>
      <c r="K45" s="31"/>
      <c r="L45" s="27"/>
    </row>
    <row r="46" spans="2:12" x14ac:dyDescent="0.2">
      <c r="B46" s="32"/>
      <c r="C46" s="33"/>
      <c r="D46" s="33"/>
      <c r="E46" s="19" t="s">
        <v>31</v>
      </c>
      <c r="F46" s="28"/>
      <c r="G46" s="101">
        <v>2912</v>
      </c>
      <c r="H46" s="29"/>
      <c r="I46" s="29"/>
      <c r="J46" s="30">
        <f t="shared" si="2"/>
        <v>0</v>
      </c>
      <c r="K46" s="31"/>
      <c r="L46" s="27"/>
    </row>
    <row r="47" spans="2:12" x14ac:dyDescent="0.2">
      <c r="B47" s="32"/>
      <c r="C47" s="33"/>
      <c r="D47" s="33"/>
      <c r="E47" s="19" t="s">
        <v>32</v>
      </c>
      <c r="F47" s="28"/>
      <c r="G47" s="101">
        <v>110</v>
      </c>
      <c r="H47" s="29"/>
      <c r="I47" s="29"/>
      <c r="J47" s="30">
        <f t="shared" si="2"/>
        <v>0</v>
      </c>
      <c r="K47" s="31"/>
      <c r="L47" s="27"/>
    </row>
    <row r="48" spans="2:12" x14ac:dyDescent="0.2">
      <c r="B48" s="32"/>
      <c r="C48" s="33"/>
      <c r="D48" s="33"/>
      <c r="E48" s="19" t="s">
        <v>34</v>
      </c>
      <c r="F48" s="34">
        <f>COUNTA(E13:E27,J13:J27)</f>
        <v>0</v>
      </c>
      <c r="G48" s="101">
        <v>110</v>
      </c>
      <c r="H48" s="29"/>
      <c r="I48" s="29"/>
      <c r="J48" s="30">
        <f t="shared" si="2"/>
        <v>0</v>
      </c>
      <c r="K48" s="31"/>
      <c r="L48" s="27"/>
    </row>
    <row r="49" spans="2:19" x14ac:dyDescent="0.2">
      <c r="B49" s="32"/>
      <c r="C49" s="33"/>
      <c r="D49" s="33"/>
      <c r="E49" s="19" t="s">
        <v>33</v>
      </c>
      <c r="F49" s="28"/>
      <c r="G49" s="101">
        <v>535</v>
      </c>
      <c r="H49" s="29"/>
      <c r="I49" s="29"/>
      <c r="J49" s="30">
        <f t="shared" si="2"/>
        <v>0</v>
      </c>
      <c r="K49" s="31"/>
      <c r="L49" s="27"/>
    </row>
    <row r="50" spans="2:19" x14ac:dyDescent="0.2">
      <c r="B50" s="32"/>
      <c r="C50" s="33"/>
      <c r="D50" s="33"/>
      <c r="E50" s="19" t="s">
        <v>37</v>
      </c>
      <c r="F50" s="28"/>
      <c r="G50" s="101">
        <v>343</v>
      </c>
      <c r="H50" s="29"/>
      <c r="I50" s="29"/>
      <c r="J50" s="30">
        <f t="shared" si="2"/>
        <v>0</v>
      </c>
      <c r="K50" s="31"/>
      <c r="L50" s="27"/>
    </row>
    <row r="51" spans="2:19" x14ac:dyDescent="0.2">
      <c r="B51" s="32"/>
      <c r="C51" s="33"/>
      <c r="D51" s="33"/>
      <c r="E51" s="19" t="s">
        <v>46</v>
      </c>
      <c r="F51" s="28"/>
      <c r="G51" s="101">
        <v>958</v>
      </c>
      <c r="H51" s="29"/>
      <c r="I51" s="29"/>
      <c r="J51" s="30">
        <f t="shared" si="2"/>
        <v>0</v>
      </c>
      <c r="K51" s="31"/>
      <c r="L51" s="27"/>
    </row>
    <row r="52" spans="2:19" ht="7.5" customHeight="1" x14ac:dyDescent="0.2">
      <c r="B52" s="8"/>
      <c r="C52" s="9"/>
      <c r="D52" s="9"/>
      <c r="E52" s="25"/>
      <c r="F52" s="25"/>
      <c r="G52" s="25"/>
      <c r="H52" s="25"/>
      <c r="I52" s="25"/>
      <c r="J52" s="25"/>
      <c r="K52" s="26"/>
      <c r="L52" s="27"/>
    </row>
    <row r="53" spans="2:19" ht="15.75" x14ac:dyDescent="0.25">
      <c r="B53" s="8"/>
      <c r="C53" s="9"/>
      <c r="D53" s="9"/>
      <c r="E53" s="92" t="s">
        <v>47</v>
      </c>
      <c r="F53" s="9"/>
      <c r="G53" s="9"/>
      <c r="H53" s="9"/>
      <c r="I53" s="9"/>
      <c r="J53" s="35">
        <f>IF($L$11=2,SUM(J30:J50)+(SUM(J30:J50)*150%),IF(L11=5,SUM(J30:J50)*250%+SUM(J30:J50),IF($L$11=3,SUM(J30:J50)+(SUM(J30:J50)*100%),SUM(J30:J50))))+J51</f>
        <v>0</v>
      </c>
      <c r="K53" s="31" t="str">
        <f>IF($L$11=3,"Tarifa OVERSIZE +100%",IF($L$11=2,"Aplicado +150% - IMO (exceto adesivo)",IF($L$11=5,"Aplicado +250% - IMO OVERSIZE (exceto adesivo)","")))</f>
        <v/>
      </c>
      <c r="L53" s="11"/>
    </row>
    <row r="54" spans="2:19" ht="15" x14ac:dyDescent="0.2">
      <c r="B54" s="8"/>
      <c r="C54" s="9"/>
      <c r="D54" s="9"/>
      <c r="E54" s="25"/>
      <c r="F54" s="25"/>
      <c r="G54" s="25"/>
      <c r="H54" s="25"/>
      <c r="I54" s="25"/>
      <c r="J54" s="25"/>
      <c r="K54" s="26"/>
      <c r="L54" s="27"/>
      <c r="P54" s="15"/>
      <c r="Q54" s="15"/>
      <c r="R54" s="15"/>
      <c r="S54" s="15"/>
    </row>
    <row r="55" spans="2:19" x14ac:dyDescent="0.2">
      <c r="B55" s="8"/>
      <c r="C55" s="9"/>
      <c r="D55" s="9"/>
      <c r="E55" s="25" t="s">
        <v>45</v>
      </c>
      <c r="F55" s="25" t="s">
        <v>6</v>
      </c>
      <c r="G55" s="25" t="s">
        <v>4</v>
      </c>
      <c r="H55" s="25"/>
      <c r="I55" s="25"/>
      <c r="J55" s="25" t="s">
        <v>5</v>
      </c>
      <c r="K55" s="26"/>
      <c r="L55" s="27"/>
    </row>
    <row r="56" spans="2:19" x14ac:dyDescent="0.2">
      <c r="B56" s="8"/>
      <c r="C56" s="9"/>
      <c r="D56" s="9"/>
      <c r="E56" s="19" t="s">
        <v>16</v>
      </c>
      <c r="F56" s="36">
        <f>COUNTIF($F$13:$F$27,$E$56:$E$58)+COUNTIF($K$13:$K$27,$E$56:$E$58)</f>
        <v>0</v>
      </c>
      <c r="G56" s="37">
        <v>328</v>
      </c>
      <c r="H56" s="37"/>
      <c r="I56" s="37"/>
      <c r="J56" s="30">
        <f>G56*F56</f>
        <v>0</v>
      </c>
      <c r="K56" s="38"/>
      <c r="L56" s="39"/>
    </row>
    <row r="57" spans="2:19" x14ac:dyDescent="0.2">
      <c r="B57" s="8"/>
      <c r="C57" s="9"/>
      <c r="D57" s="9"/>
      <c r="E57" s="19" t="s">
        <v>17</v>
      </c>
      <c r="F57" s="36">
        <f>COUNTIF($F$13:$F$27,$E$56:$E$58)+COUNTIF($K$13:$K$27,$E$56:$E$58)</f>
        <v>0</v>
      </c>
      <c r="G57" s="40">
        <v>845</v>
      </c>
      <c r="H57" s="40"/>
      <c r="I57" s="40"/>
      <c r="J57" s="30">
        <f>G57*F57</f>
        <v>0</v>
      </c>
      <c r="K57" s="38"/>
      <c r="L57" s="39"/>
    </row>
    <row r="58" spans="2:19" x14ac:dyDescent="0.2">
      <c r="B58" s="8"/>
      <c r="C58" s="9"/>
      <c r="D58" s="9"/>
      <c r="E58" s="19" t="s">
        <v>18</v>
      </c>
      <c r="F58" s="36">
        <f>COUNTIF($F$13:$F$27,$E$56:$E$58)+COUNTIF($K$13:$K$27,$E$56:$E$58)</f>
        <v>0</v>
      </c>
      <c r="G58" s="40">
        <v>845</v>
      </c>
      <c r="H58" s="40"/>
      <c r="I58" s="40"/>
      <c r="J58" s="30">
        <f>G58*F58</f>
        <v>0</v>
      </c>
      <c r="K58" s="38"/>
      <c r="L58" s="39"/>
    </row>
    <row r="59" spans="2:19" ht="7.5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10"/>
      <c r="L59" s="11"/>
    </row>
    <row r="60" spans="2:19" ht="15.75" x14ac:dyDescent="0.25">
      <c r="B60" s="8"/>
      <c r="C60" s="9"/>
      <c r="D60" s="9"/>
      <c r="E60" s="92" t="s">
        <v>9</v>
      </c>
      <c r="F60" s="9"/>
      <c r="G60" s="9"/>
      <c r="H60" s="9"/>
      <c r="I60" s="9"/>
      <c r="J60" s="35">
        <f>IF($L$11=2,SUM(J56:J58)+(SUM(J56:J58)*150%),IF(L11=5,SUM(J56:J58)+SUM(J56:J58)*250%,IF($L$11=3,SUM(J56:J58)+(SUM(J56:J58)*100%),SUM(J56:J58))))</f>
        <v>0</v>
      </c>
      <c r="K60" s="31" t="str">
        <f>IF($L$11=3,"Tarifa OVERSIZE +100%",IF($L$11=2,"Aplicado +150% - IMO",IF($L$11=5,"Aplicado +250% - IMO OVERSIZE","")))</f>
        <v/>
      </c>
      <c r="L60" s="11"/>
    </row>
    <row r="61" spans="2:19" ht="13.5" customHeight="1" x14ac:dyDescent="0.2">
      <c r="B61" s="8"/>
      <c r="C61" s="9"/>
      <c r="D61" s="9"/>
      <c r="E61" s="9"/>
      <c r="F61" s="9"/>
      <c r="G61" s="9"/>
      <c r="H61" s="9"/>
      <c r="I61" s="9"/>
      <c r="J61" s="9"/>
      <c r="K61" s="10"/>
      <c r="L61" s="11"/>
      <c r="R61" s="41"/>
    </row>
    <row r="62" spans="2:19" ht="20.25" customHeight="1" x14ac:dyDescent="0.2">
      <c r="B62" s="8"/>
      <c r="C62" s="9"/>
      <c r="D62" s="9"/>
      <c r="E62" s="92" t="s">
        <v>20</v>
      </c>
      <c r="F62" s="9"/>
      <c r="G62" s="9"/>
      <c r="H62" s="9"/>
      <c r="I62" s="9"/>
      <c r="J62" s="42"/>
      <c r="K62" s="43"/>
      <c r="L62" s="11"/>
    </row>
    <row r="63" spans="2:19" x14ac:dyDescent="0.2">
      <c r="B63" s="8"/>
      <c r="C63" s="9"/>
      <c r="D63" s="9"/>
      <c r="E63" s="9"/>
      <c r="F63" s="9"/>
      <c r="G63" s="9"/>
      <c r="H63" s="9"/>
      <c r="I63" s="9"/>
      <c r="J63" s="9"/>
      <c r="K63" s="10"/>
      <c r="L63" s="11"/>
    </row>
    <row r="64" spans="2:19" s="48" customFormat="1" ht="17.25" customHeight="1" x14ac:dyDescent="0.2">
      <c r="B64" s="44" t="s">
        <v>8</v>
      </c>
      <c r="C64" s="45"/>
      <c r="D64" s="45"/>
      <c r="E64" s="46"/>
      <c r="F64" s="47"/>
      <c r="G64" s="102" t="str">
        <f>IF(E67&gt;200, "ATENÇÃO! Esta planilha está disponível somente para processos com até 200 dias de armazenagem. Favor considerar dias excedentes para o cálculo do valor total.", "")</f>
        <v/>
      </c>
      <c r="H64" s="102"/>
      <c r="I64" s="102"/>
      <c r="J64" s="102"/>
      <c r="K64" s="102"/>
      <c r="L64" s="103"/>
    </row>
    <row r="65" spans="2:18" s="48" customFormat="1" ht="17.25" customHeight="1" x14ac:dyDescent="0.2">
      <c r="B65" s="44" t="s">
        <v>7</v>
      </c>
      <c r="C65" s="45"/>
      <c r="D65" s="45"/>
      <c r="E65" s="46"/>
      <c r="F65" s="49"/>
      <c r="G65" s="102"/>
      <c r="H65" s="102"/>
      <c r="I65" s="102"/>
      <c r="J65" s="102"/>
      <c r="K65" s="102"/>
      <c r="L65" s="103"/>
    </row>
    <row r="66" spans="2:18" ht="8.25" customHeight="1" x14ac:dyDescent="0.2">
      <c r="B66" s="8"/>
      <c r="C66" s="9"/>
      <c r="D66" s="9"/>
      <c r="E66" s="50"/>
      <c r="F66" s="9"/>
      <c r="G66" s="102"/>
      <c r="H66" s="102"/>
      <c r="I66" s="102"/>
      <c r="J66" s="102"/>
      <c r="K66" s="102"/>
      <c r="L66" s="103"/>
    </row>
    <row r="67" spans="2:18" ht="15" x14ac:dyDescent="0.2">
      <c r="B67" s="51" t="s">
        <v>3</v>
      </c>
      <c r="C67" s="25"/>
      <c r="D67" s="25"/>
      <c r="E67" s="52">
        <f>IF(E65="",0,E65-E64+1)</f>
        <v>0</v>
      </c>
      <c r="F67" s="53"/>
      <c r="G67" s="102"/>
      <c r="H67" s="102"/>
      <c r="I67" s="102"/>
      <c r="J67" s="102"/>
      <c r="K67" s="102"/>
      <c r="L67" s="103"/>
    </row>
    <row r="68" spans="2:18" s="59" customFormat="1" ht="24" customHeight="1" x14ac:dyDescent="0.2">
      <c r="B68" s="54"/>
      <c r="C68" s="55"/>
      <c r="D68" s="55"/>
      <c r="E68" s="56"/>
      <c r="F68" s="53"/>
      <c r="G68" s="57"/>
      <c r="H68" s="57"/>
      <c r="I68" s="57"/>
      <c r="J68" s="57" t="s">
        <v>48</v>
      </c>
      <c r="K68" s="58" t="str">
        <f>IF($L$11=4," Monit. Reefer","")</f>
        <v/>
      </c>
      <c r="L68" s="98" t="s">
        <v>39</v>
      </c>
    </row>
    <row r="69" spans="2:18" s="59" customFormat="1" ht="12.75" customHeight="1" x14ac:dyDescent="0.2">
      <c r="B69" s="54"/>
      <c r="C69" s="55"/>
      <c r="D69" s="55"/>
      <c r="E69" s="56"/>
      <c r="F69" s="53"/>
      <c r="G69" s="57"/>
      <c r="H69" s="57"/>
      <c r="I69" s="57"/>
      <c r="J69" s="57"/>
      <c r="K69" s="60"/>
      <c r="L69" s="98"/>
    </row>
    <row r="70" spans="2:18" ht="17.25" customHeight="1" x14ac:dyDescent="0.2">
      <c r="B70" s="61" t="s">
        <v>0</v>
      </c>
      <c r="C70" s="62"/>
      <c r="D70" s="62"/>
      <c r="E70" s="63">
        <v>5</v>
      </c>
      <c r="F70" s="64">
        <f>IF($L$11=3,1.16%,IF($L$11=2,1.45%,IF($L$11=5,2.03%,0.58%)))</f>
        <v>5.7999999999999996E-3</v>
      </c>
      <c r="G70" s="89">
        <f>IF($L$11=3,1924,IF($L$11=2,2405,IF($L$11=5,3367,962)))</f>
        <v>962</v>
      </c>
      <c r="H70" s="90">
        <v>233</v>
      </c>
      <c r="I70" s="65"/>
      <c r="J70" s="67">
        <f>IF($E$64="",0,IF(($J$62/COUNTA($E$13:$E$27,$J$13:$J$27))*F70&lt;G70,G70*COUNTA($E$13:$E$27,$J$13:$J$27),$J$62*F70))</f>
        <v>0</v>
      </c>
      <c r="K70" s="67">
        <f>IF(AND($E$67&lt;=$E$70,$L$11=4),E67*H70*COUNTA($E$13:$E$27,$J$13:$J$27),IF($L$11=4,E70*H70*COUNTA($E$13:$E$27,$J$13:$J$27),0))</f>
        <v>0</v>
      </c>
      <c r="L70" s="99" t="str">
        <f>IF(E64="","",E64+(E70-1))</f>
        <v/>
      </c>
      <c r="M70" s="68"/>
    </row>
    <row r="71" spans="2:18" ht="17.25" customHeight="1" x14ac:dyDescent="0.2">
      <c r="B71" s="61" t="s">
        <v>19</v>
      </c>
      <c r="C71" s="62"/>
      <c r="D71" s="62"/>
      <c r="E71" s="63">
        <v>6</v>
      </c>
      <c r="F71" s="64">
        <f>IF($L$11=3,0.66%,IF($L$11=2,0.825%,IF($L$11=5,1.155%,0.33%)))</f>
        <v>3.3E-3</v>
      </c>
      <c r="G71" s="89">
        <f>IF($L$11=3,412,IF($L$11=2,515,IF($L$11=5,721,206)))</f>
        <v>206</v>
      </c>
      <c r="H71" s="90">
        <v>233</v>
      </c>
      <c r="I71" s="65"/>
      <c r="J71" s="67">
        <f t="shared" ref="J71:J102" si="4">IF($E$64="",0,IF($E$67&gt;E70,IF(($J$62/COUNTA($E$13:$E$27,$J$13:$J$27))*F71&lt;G71,G71*COUNTA($E$13:$E$27,$J$13:$J$27),$J$62*F71),0))</f>
        <v>0</v>
      </c>
      <c r="K71" s="67">
        <f t="shared" ref="K71:K102" si="5">IF(AND($E$67&gt;=E71,$L$11=4),(E71-E70)*H71*COUNTA($E$13:$E$27,$J$13:$J$27),0)</f>
        <v>0</v>
      </c>
      <c r="L71" s="100" t="str">
        <f>IF($E$65="","",IF($E$67&gt;=E71,L70+1,""))</f>
        <v/>
      </c>
      <c r="M71" s="68"/>
    </row>
    <row r="72" spans="2:18" ht="17.25" customHeight="1" x14ac:dyDescent="0.2">
      <c r="B72" s="61" t="s">
        <v>19</v>
      </c>
      <c r="C72" s="62"/>
      <c r="D72" s="62"/>
      <c r="E72" s="63">
        <v>7</v>
      </c>
      <c r="F72" s="64">
        <f t="shared" ref="F72:F79" si="6">IF($L$11=3,0.66%,IF($L$11=2,0.825%,IF($L$11=5,1.155%,0.33%)))</f>
        <v>3.3E-3</v>
      </c>
      <c r="G72" s="89">
        <f t="shared" ref="G72:G79" si="7">IF($L$11=3,412,IF($L$11=2,515,IF($L$11=5,721,206)))</f>
        <v>206</v>
      </c>
      <c r="H72" s="90">
        <v>233</v>
      </c>
      <c r="I72" s="65"/>
      <c r="J72" s="67">
        <f t="shared" si="4"/>
        <v>0</v>
      </c>
      <c r="K72" s="67">
        <f t="shared" si="5"/>
        <v>0</v>
      </c>
      <c r="L72" s="100" t="str">
        <f t="shared" ref="L72:L135" si="8">IF($E$65="","",IF($E$67&gt;=E72,L71+1,""))</f>
        <v/>
      </c>
      <c r="M72" s="68"/>
      <c r="R72" s="68"/>
    </row>
    <row r="73" spans="2:18" ht="17.25" customHeight="1" x14ac:dyDescent="0.2">
      <c r="B73" s="61" t="s">
        <v>19</v>
      </c>
      <c r="C73" s="62"/>
      <c r="D73" s="62"/>
      <c r="E73" s="63">
        <v>8</v>
      </c>
      <c r="F73" s="64">
        <f t="shared" si="6"/>
        <v>3.3E-3</v>
      </c>
      <c r="G73" s="89">
        <f t="shared" si="7"/>
        <v>206</v>
      </c>
      <c r="H73" s="90">
        <v>233</v>
      </c>
      <c r="I73" s="65"/>
      <c r="J73" s="67">
        <f t="shared" si="4"/>
        <v>0</v>
      </c>
      <c r="K73" s="67">
        <f t="shared" si="5"/>
        <v>0</v>
      </c>
      <c r="L73" s="100" t="str">
        <f t="shared" si="8"/>
        <v/>
      </c>
      <c r="M73" s="68"/>
    </row>
    <row r="74" spans="2:18" ht="17.25" customHeight="1" x14ac:dyDescent="0.2">
      <c r="B74" s="61" t="s">
        <v>19</v>
      </c>
      <c r="C74" s="62"/>
      <c r="D74" s="62"/>
      <c r="E74" s="63">
        <v>9</v>
      </c>
      <c r="F74" s="64">
        <f t="shared" si="6"/>
        <v>3.3E-3</v>
      </c>
      <c r="G74" s="89">
        <f t="shared" si="7"/>
        <v>206</v>
      </c>
      <c r="H74" s="90">
        <v>233</v>
      </c>
      <c r="I74" s="65"/>
      <c r="J74" s="67">
        <f t="shared" si="4"/>
        <v>0</v>
      </c>
      <c r="K74" s="67">
        <f t="shared" si="5"/>
        <v>0</v>
      </c>
      <c r="L74" s="100" t="str">
        <f t="shared" si="8"/>
        <v/>
      </c>
      <c r="M74" s="68"/>
    </row>
    <row r="75" spans="2:18" ht="17.25" customHeight="1" x14ac:dyDescent="0.2">
      <c r="B75" s="61" t="s">
        <v>19</v>
      </c>
      <c r="C75" s="62"/>
      <c r="D75" s="62"/>
      <c r="E75" s="63">
        <v>10</v>
      </c>
      <c r="F75" s="64">
        <f t="shared" si="6"/>
        <v>3.3E-3</v>
      </c>
      <c r="G75" s="89">
        <f t="shared" si="7"/>
        <v>206</v>
      </c>
      <c r="H75" s="90">
        <v>233</v>
      </c>
      <c r="I75" s="65"/>
      <c r="J75" s="67">
        <f t="shared" si="4"/>
        <v>0</v>
      </c>
      <c r="K75" s="67">
        <f t="shared" si="5"/>
        <v>0</v>
      </c>
      <c r="L75" s="100" t="str">
        <f t="shared" si="8"/>
        <v/>
      </c>
      <c r="M75" s="68"/>
    </row>
    <row r="76" spans="2:18" ht="17.25" customHeight="1" x14ac:dyDescent="0.2">
      <c r="B76" s="61" t="s">
        <v>19</v>
      </c>
      <c r="C76" s="62"/>
      <c r="D76" s="62"/>
      <c r="E76" s="63">
        <v>11</v>
      </c>
      <c r="F76" s="64">
        <f t="shared" si="6"/>
        <v>3.3E-3</v>
      </c>
      <c r="G76" s="89">
        <f t="shared" si="7"/>
        <v>206</v>
      </c>
      <c r="H76" s="90">
        <v>233</v>
      </c>
      <c r="I76" s="65"/>
      <c r="J76" s="67">
        <f t="shared" si="4"/>
        <v>0</v>
      </c>
      <c r="K76" s="67">
        <f t="shared" si="5"/>
        <v>0</v>
      </c>
      <c r="L76" s="100" t="str">
        <f t="shared" si="8"/>
        <v/>
      </c>
      <c r="M76" s="68"/>
    </row>
    <row r="77" spans="2:18" ht="17.25" customHeight="1" x14ac:dyDescent="0.2">
      <c r="B77" s="61" t="s">
        <v>19</v>
      </c>
      <c r="C77" s="62"/>
      <c r="D77" s="62"/>
      <c r="E77" s="63">
        <v>12</v>
      </c>
      <c r="F77" s="64">
        <f t="shared" si="6"/>
        <v>3.3E-3</v>
      </c>
      <c r="G77" s="89">
        <f t="shared" si="7"/>
        <v>206</v>
      </c>
      <c r="H77" s="90">
        <v>233</v>
      </c>
      <c r="I77" s="65"/>
      <c r="J77" s="67">
        <f t="shared" si="4"/>
        <v>0</v>
      </c>
      <c r="K77" s="67">
        <f t="shared" si="5"/>
        <v>0</v>
      </c>
      <c r="L77" s="100" t="str">
        <f t="shared" si="8"/>
        <v/>
      </c>
      <c r="M77" s="68"/>
    </row>
    <row r="78" spans="2:18" ht="17.25" customHeight="1" x14ac:dyDescent="0.2">
      <c r="B78" s="61" t="s">
        <v>19</v>
      </c>
      <c r="C78" s="62"/>
      <c r="D78" s="62"/>
      <c r="E78" s="63">
        <v>13</v>
      </c>
      <c r="F78" s="64">
        <f t="shared" si="6"/>
        <v>3.3E-3</v>
      </c>
      <c r="G78" s="89">
        <f t="shared" si="7"/>
        <v>206</v>
      </c>
      <c r="H78" s="90">
        <v>233</v>
      </c>
      <c r="I78" s="65"/>
      <c r="J78" s="67">
        <f t="shared" si="4"/>
        <v>0</v>
      </c>
      <c r="K78" s="67">
        <f t="shared" si="5"/>
        <v>0</v>
      </c>
      <c r="L78" s="100" t="str">
        <f t="shared" si="8"/>
        <v/>
      </c>
      <c r="M78" s="68"/>
    </row>
    <row r="79" spans="2:18" ht="17.25" customHeight="1" x14ac:dyDescent="0.2">
      <c r="B79" s="61" t="s">
        <v>19</v>
      </c>
      <c r="C79" s="62"/>
      <c r="D79" s="62"/>
      <c r="E79" s="63">
        <v>14</v>
      </c>
      <c r="F79" s="64">
        <f t="shared" si="6"/>
        <v>3.3E-3</v>
      </c>
      <c r="G79" s="89">
        <f t="shared" si="7"/>
        <v>206</v>
      </c>
      <c r="H79" s="90">
        <v>233</v>
      </c>
      <c r="I79" s="65"/>
      <c r="J79" s="67">
        <f t="shared" si="4"/>
        <v>0</v>
      </c>
      <c r="K79" s="67">
        <f t="shared" si="5"/>
        <v>0</v>
      </c>
      <c r="L79" s="100" t="str">
        <f t="shared" si="8"/>
        <v/>
      </c>
      <c r="M79" s="68"/>
    </row>
    <row r="80" spans="2:18" ht="17.25" customHeight="1" x14ac:dyDescent="0.2">
      <c r="B80" s="61" t="s">
        <v>19</v>
      </c>
      <c r="C80" s="62"/>
      <c r="D80" s="62"/>
      <c r="E80" s="63">
        <v>15</v>
      </c>
      <c r="F80" s="64">
        <f>IF($L$11=3,0.8%,IF($L$11=2,1%,IF($L$11=5,1.4%,0.4%)))</f>
        <v>4.0000000000000001E-3</v>
      </c>
      <c r="G80" s="89">
        <f>IF($L$11=3,604,IF($L$11=2,755,IF($L$11=5,1057,302)))</f>
        <v>302</v>
      </c>
      <c r="H80" s="90">
        <v>293</v>
      </c>
      <c r="I80" s="65"/>
      <c r="J80" s="67">
        <f t="shared" si="4"/>
        <v>0</v>
      </c>
      <c r="K80" s="67">
        <f t="shared" si="5"/>
        <v>0</v>
      </c>
      <c r="L80" s="100" t="str">
        <f t="shared" si="8"/>
        <v/>
      </c>
      <c r="M80" s="68"/>
    </row>
    <row r="81" spans="2:14" ht="17.25" customHeight="1" x14ac:dyDescent="0.2">
      <c r="B81" s="61" t="s">
        <v>19</v>
      </c>
      <c r="C81" s="62"/>
      <c r="D81" s="62"/>
      <c r="E81" s="63">
        <v>16</v>
      </c>
      <c r="F81" s="64">
        <f t="shared" ref="F81:F94" si="9">IF($L$11=3,0.8%,IF($L$11=2,1%,IF($L$11=5,1.4%,0.4%)))</f>
        <v>4.0000000000000001E-3</v>
      </c>
      <c r="G81" s="89">
        <f t="shared" ref="G81:G94" si="10">IF($L$11=3,604,IF($L$11=2,755,IF($L$11=5,1057,302)))</f>
        <v>302</v>
      </c>
      <c r="H81" s="90">
        <v>293</v>
      </c>
      <c r="I81" s="65"/>
      <c r="J81" s="67">
        <f t="shared" si="4"/>
        <v>0</v>
      </c>
      <c r="K81" s="67">
        <f t="shared" si="5"/>
        <v>0</v>
      </c>
      <c r="L81" s="100" t="str">
        <f t="shared" si="8"/>
        <v/>
      </c>
      <c r="M81" s="68"/>
    </row>
    <row r="82" spans="2:14" ht="17.25" customHeight="1" x14ac:dyDescent="0.2">
      <c r="B82" s="61" t="s">
        <v>19</v>
      </c>
      <c r="C82" s="62"/>
      <c r="D82" s="62"/>
      <c r="E82" s="63">
        <v>17</v>
      </c>
      <c r="F82" s="64">
        <f t="shared" si="9"/>
        <v>4.0000000000000001E-3</v>
      </c>
      <c r="G82" s="89">
        <f t="shared" si="10"/>
        <v>302</v>
      </c>
      <c r="H82" s="90">
        <v>293</v>
      </c>
      <c r="I82" s="65"/>
      <c r="J82" s="67">
        <f t="shared" si="4"/>
        <v>0</v>
      </c>
      <c r="K82" s="67">
        <f t="shared" si="5"/>
        <v>0</v>
      </c>
      <c r="L82" s="100" t="str">
        <f t="shared" si="8"/>
        <v/>
      </c>
      <c r="M82" s="68"/>
    </row>
    <row r="83" spans="2:14" ht="17.25" customHeight="1" x14ac:dyDescent="0.2">
      <c r="B83" s="61" t="s">
        <v>19</v>
      </c>
      <c r="C83" s="62"/>
      <c r="D83" s="62"/>
      <c r="E83" s="63">
        <v>18</v>
      </c>
      <c r="F83" s="64">
        <f t="shared" si="9"/>
        <v>4.0000000000000001E-3</v>
      </c>
      <c r="G83" s="89">
        <f t="shared" si="10"/>
        <v>302</v>
      </c>
      <c r="H83" s="90">
        <v>293</v>
      </c>
      <c r="I83" s="65"/>
      <c r="J83" s="67">
        <f t="shared" si="4"/>
        <v>0</v>
      </c>
      <c r="K83" s="67">
        <f t="shared" si="5"/>
        <v>0</v>
      </c>
      <c r="L83" s="100" t="str">
        <f t="shared" si="8"/>
        <v/>
      </c>
      <c r="M83" s="68"/>
    </row>
    <row r="84" spans="2:14" ht="17.25" customHeight="1" x14ac:dyDescent="0.2">
      <c r="B84" s="61" t="s">
        <v>19</v>
      </c>
      <c r="C84" s="62"/>
      <c r="D84" s="62"/>
      <c r="E84" s="63">
        <v>19</v>
      </c>
      <c r="F84" s="64">
        <f t="shared" si="9"/>
        <v>4.0000000000000001E-3</v>
      </c>
      <c r="G84" s="89">
        <f t="shared" si="10"/>
        <v>302</v>
      </c>
      <c r="H84" s="90">
        <v>293</v>
      </c>
      <c r="I84" s="65"/>
      <c r="J84" s="67">
        <f t="shared" si="4"/>
        <v>0</v>
      </c>
      <c r="K84" s="67">
        <f t="shared" si="5"/>
        <v>0</v>
      </c>
      <c r="L84" s="100" t="str">
        <f t="shared" si="8"/>
        <v/>
      </c>
      <c r="M84" s="68"/>
    </row>
    <row r="85" spans="2:14" ht="17.25" customHeight="1" x14ac:dyDescent="0.2">
      <c r="B85" s="61" t="s">
        <v>19</v>
      </c>
      <c r="C85" s="62"/>
      <c r="D85" s="62"/>
      <c r="E85" s="63">
        <v>20</v>
      </c>
      <c r="F85" s="64">
        <f t="shared" si="9"/>
        <v>4.0000000000000001E-3</v>
      </c>
      <c r="G85" s="89">
        <f t="shared" si="10"/>
        <v>302</v>
      </c>
      <c r="H85" s="90">
        <v>293</v>
      </c>
      <c r="I85" s="65"/>
      <c r="J85" s="67">
        <f t="shared" si="4"/>
        <v>0</v>
      </c>
      <c r="K85" s="67">
        <f t="shared" si="5"/>
        <v>0</v>
      </c>
      <c r="L85" s="100" t="str">
        <f t="shared" si="8"/>
        <v/>
      </c>
      <c r="M85" s="68"/>
    </row>
    <row r="86" spans="2:14" ht="17.25" customHeight="1" x14ac:dyDescent="0.2">
      <c r="B86" s="61" t="s">
        <v>19</v>
      </c>
      <c r="C86" s="62"/>
      <c r="D86" s="62"/>
      <c r="E86" s="63">
        <v>21</v>
      </c>
      <c r="F86" s="64">
        <f t="shared" si="9"/>
        <v>4.0000000000000001E-3</v>
      </c>
      <c r="G86" s="89">
        <f t="shared" si="10"/>
        <v>302</v>
      </c>
      <c r="H86" s="90">
        <v>293</v>
      </c>
      <c r="I86" s="65"/>
      <c r="J86" s="67">
        <f t="shared" si="4"/>
        <v>0</v>
      </c>
      <c r="K86" s="67">
        <f t="shared" si="5"/>
        <v>0</v>
      </c>
      <c r="L86" s="100" t="str">
        <f t="shared" si="8"/>
        <v/>
      </c>
      <c r="M86" s="68"/>
    </row>
    <row r="87" spans="2:14" ht="17.25" customHeight="1" x14ac:dyDescent="0.2">
      <c r="B87" s="61" t="s">
        <v>19</v>
      </c>
      <c r="C87" s="62"/>
      <c r="D87" s="62"/>
      <c r="E87" s="63">
        <v>22</v>
      </c>
      <c r="F87" s="64">
        <f t="shared" si="9"/>
        <v>4.0000000000000001E-3</v>
      </c>
      <c r="G87" s="89">
        <f t="shared" si="10"/>
        <v>302</v>
      </c>
      <c r="H87" s="90">
        <v>293</v>
      </c>
      <c r="I87" s="65"/>
      <c r="J87" s="67">
        <f t="shared" si="4"/>
        <v>0</v>
      </c>
      <c r="K87" s="67">
        <f t="shared" si="5"/>
        <v>0</v>
      </c>
      <c r="L87" s="100" t="str">
        <f t="shared" si="8"/>
        <v/>
      </c>
      <c r="M87" s="68"/>
    </row>
    <row r="88" spans="2:14" ht="17.25" customHeight="1" x14ac:dyDescent="0.2">
      <c r="B88" s="61" t="s">
        <v>19</v>
      </c>
      <c r="C88" s="62"/>
      <c r="D88" s="62"/>
      <c r="E88" s="63">
        <v>23</v>
      </c>
      <c r="F88" s="64">
        <f t="shared" si="9"/>
        <v>4.0000000000000001E-3</v>
      </c>
      <c r="G88" s="89">
        <f t="shared" si="10"/>
        <v>302</v>
      </c>
      <c r="H88" s="90">
        <v>293</v>
      </c>
      <c r="I88" s="65"/>
      <c r="J88" s="67">
        <f t="shared" si="4"/>
        <v>0</v>
      </c>
      <c r="K88" s="67">
        <f t="shared" si="5"/>
        <v>0</v>
      </c>
      <c r="L88" s="100" t="str">
        <f t="shared" si="8"/>
        <v/>
      </c>
      <c r="M88" s="68"/>
    </row>
    <row r="89" spans="2:14" ht="17.25" customHeight="1" x14ac:dyDescent="0.2">
      <c r="B89" s="61" t="s">
        <v>19</v>
      </c>
      <c r="C89" s="62"/>
      <c r="D89" s="62"/>
      <c r="E89" s="63">
        <v>24</v>
      </c>
      <c r="F89" s="64">
        <f t="shared" si="9"/>
        <v>4.0000000000000001E-3</v>
      </c>
      <c r="G89" s="89">
        <f t="shared" si="10"/>
        <v>302</v>
      </c>
      <c r="H89" s="90">
        <v>293</v>
      </c>
      <c r="I89" s="65"/>
      <c r="J89" s="67">
        <f t="shared" si="4"/>
        <v>0</v>
      </c>
      <c r="K89" s="67">
        <f t="shared" si="5"/>
        <v>0</v>
      </c>
      <c r="L89" s="100" t="str">
        <f t="shared" si="8"/>
        <v/>
      </c>
      <c r="M89" s="68"/>
    </row>
    <row r="90" spans="2:14" ht="17.25" customHeight="1" x14ac:dyDescent="0.2">
      <c r="B90" s="61" t="s">
        <v>19</v>
      </c>
      <c r="C90" s="62"/>
      <c r="D90" s="62"/>
      <c r="E90" s="63">
        <v>25</v>
      </c>
      <c r="F90" s="64">
        <f t="shared" si="9"/>
        <v>4.0000000000000001E-3</v>
      </c>
      <c r="G90" s="89">
        <f t="shared" si="10"/>
        <v>302</v>
      </c>
      <c r="H90" s="90">
        <v>293</v>
      </c>
      <c r="I90" s="65"/>
      <c r="J90" s="67">
        <f t="shared" si="4"/>
        <v>0</v>
      </c>
      <c r="K90" s="67">
        <f t="shared" si="5"/>
        <v>0</v>
      </c>
      <c r="L90" s="100" t="str">
        <f t="shared" si="8"/>
        <v/>
      </c>
      <c r="M90" s="68"/>
    </row>
    <row r="91" spans="2:14" ht="17.25" customHeight="1" x14ac:dyDescent="0.2">
      <c r="B91" s="61" t="s">
        <v>19</v>
      </c>
      <c r="C91" s="62"/>
      <c r="D91" s="62"/>
      <c r="E91" s="63">
        <v>26</v>
      </c>
      <c r="F91" s="64">
        <f t="shared" si="9"/>
        <v>4.0000000000000001E-3</v>
      </c>
      <c r="G91" s="89">
        <f t="shared" si="10"/>
        <v>302</v>
      </c>
      <c r="H91" s="90">
        <v>293</v>
      </c>
      <c r="I91" s="65"/>
      <c r="J91" s="67">
        <f t="shared" si="4"/>
        <v>0</v>
      </c>
      <c r="K91" s="67">
        <f t="shared" si="5"/>
        <v>0</v>
      </c>
      <c r="L91" s="100" t="str">
        <f t="shared" si="8"/>
        <v/>
      </c>
      <c r="M91" s="68"/>
    </row>
    <row r="92" spans="2:14" ht="17.25" customHeight="1" x14ac:dyDescent="0.2">
      <c r="B92" s="61" t="s">
        <v>19</v>
      </c>
      <c r="C92" s="62"/>
      <c r="D92" s="62"/>
      <c r="E92" s="63">
        <v>27</v>
      </c>
      <c r="F92" s="64">
        <f t="shared" si="9"/>
        <v>4.0000000000000001E-3</v>
      </c>
      <c r="G92" s="89">
        <f t="shared" si="10"/>
        <v>302</v>
      </c>
      <c r="H92" s="90">
        <v>293</v>
      </c>
      <c r="I92" s="65"/>
      <c r="J92" s="67">
        <f t="shared" si="4"/>
        <v>0</v>
      </c>
      <c r="K92" s="67">
        <f t="shared" si="5"/>
        <v>0</v>
      </c>
      <c r="L92" s="100" t="str">
        <f t="shared" si="8"/>
        <v/>
      </c>
      <c r="M92" s="68"/>
    </row>
    <row r="93" spans="2:14" ht="17.25" customHeight="1" x14ac:dyDescent="0.2">
      <c r="B93" s="61" t="s">
        <v>19</v>
      </c>
      <c r="C93" s="62"/>
      <c r="D93" s="62"/>
      <c r="E93" s="63">
        <v>28</v>
      </c>
      <c r="F93" s="64">
        <f t="shared" si="9"/>
        <v>4.0000000000000001E-3</v>
      </c>
      <c r="G93" s="89">
        <f t="shared" si="10"/>
        <v>302</v>
      </c>
      <c r="H93" s="90">
        <v>293</v>
      </c>
      <c r="I93" s="65"/>
      <c r="J93" s="67">
        <f t="shared" si="4"/>
        <v>0</v>
      </c>
      <c r="K93" s="67">
        <f t="shared" si="5"/>
        <v>0</v>
      </c>
      <c r="L93" s="100" t="str">
        <f t="shared" si="8"/>
        <v/>
      </c>
      <c r="M93" s="68"/>
    </row>
    <row r="94" spans="2:14" ht="17.25" customHeight="1" x14ac:dyDescent="0.2">
      <c r="B94" s="61" t="s">
        <v>19</v>
      </c>
      <c r="C94" s="62"/>
      <c r="D94" s="62"/>
      <c r="E94" s="63">
        <v>29</v>
      </c>
      <c r="F94" s="64">
        <f t="shared" si="9"/>
        <v>4.0000000000000001E-3</v>
      </c>
      <c r="G94" s="89">
        <f t="shared" si="10"/>
        <v>302</v>
      </c>
      <c r="H94" s="90">
        <v>293</v>
      </c>
      <c r="I94" s="65"/>
      <c r="J94" s="67">
        <f t="shared" si="4"/>
        <v>0</v>
      </c>
      <c r="K94" s="67">
        <f t="shared" si="5"/>
        <v>0</v>
      </c>
      <c r="L94" s="100" t="str">
        <f t="shared" si="8"/>
        <v/>
      </c>
      <c r="M94" s="68"/>
    </row>
    <row r="95" spans="2:14" ht="17.25" customHeight="1" x14ac:dyDescent="0.2">
      <c r="B95" s="61" t="s">
        <v>19</v>
      </c>
      <c r="C95" s="62"/>
      <c r="D95" s="62"/>
      <c r="E95" s="63">
        <v>30</v>
      </c>
      <c r="F95" s="64">
        <f>IF($L$11=3,0.88%,IF($L$11=2,1.1%,IF($L$11=5,1.54%,0.44%)))</f>
        <v>4.4000000000000003E-3</v>
      </c>
      <c r="G95" s="89">
        <f>IF($L$11=3,762,IF($L$11=2,952.5,IF($L$11=5,1333.5,381)))</f>
        <v>381</v>
      </c>
      <c r="H95" s="90">
        <v>293</v>
      </c>
      <c r="I95" s="65"/>
      <c r="J95" s="67">
        <f t="shared" si="4"/>
        <v>0</v>
      </c>
      <c r="K95" s="67">
        <f t="shared" si="5"/>
        <v>0</v>
      </c>
      <c r="L95" s="100" t="str">
        <f t="shared" si="8"/>
        <v/>
      </c>
      <c r="M95" s="68"/>
    </row>
    <row r="96" spans="2:14" ht="17.25" customHeight="1" x14ac:dyDescent="0.2">
      <c r="B96" s="61" t="s">
        <v>19</v>
      </c>
      <c r="C96" s="62"/>
      <c r="D96" s="62"/>
      <c r="E96" s="63">
        <v>31</v>
      </c>
      <c r="F96" s="64">
        <f t="shared" ref="F96:F159" si="11">IF($L$11=3,0.88%,IF($L$11=2,1.1%,IF($L$11=5,1.54%,0.44%)))</f>
        <v>4.4000000000000003E-3</v>
      </c>
      <c r="G96" s="89">
        <f t="shared" ref="G96:G159" si="12">IF($L$11=3,762,IF($L$11=2,952.5,IF($L$11=5,1333.5,381)))</f>
        <v>381</v>
      </c>
      <c r="H96" s="90">
        <v>293</v>
      </c>
      <c r="I96" s="65"/>
      <c r="J96" s="67">
        <f t="shared" si="4"/>
        <v>0</v>
      </c>
      <c r="K96" s="67">
        <f t="shared" si="5"/>
        <v>0</v>
      </c>
      <c r="L96" s="100" t="str">
        <f t="shared" si="8"/>
        <v/>
      </c>
      <c r="N96" s="70"/>
    </row>
    <row r="97" spans="2:12" ht="17.25" customHeight="1" x14ac:dyDescent="0.2">
      <c r="B97" s="61" t="s">
        <v>19</v>
      </c>
      <c r="C97" s="62"/>
      <c r="D97" s="62"/>
      <c r="E97" s="63">
        <v>32</v>
      </c>
      <c r="F97" s="64">
        <f t="shared" si="11"/>
        <v>4.4000000000000003E-3</v>
      </c>
      <c r="G97" s="89">
        <f t="shared" si="12"/>
        <v>381</v>
      </c>
      <c r="H97" s="90">
        <v>293</v>
      </c>
      <c r="I97" s="65"/>
      <c r="J97" s="67">
        <f t="shared" si="4"/>
        <v>0</v>
      </c>
      <c r="K97" s="67">
        <f t="shared" si="5"/>
        <v>0</v>
      </c>
      <c r="L97" s="100" t="str">
        <f t="shared" si="8"/>
        <v/>
      </c>
    </row>
    <row r="98" spans="2:12" ht="17.25" customHeight="1" x14ac:dyDescent="0.2">
      <c r="B98" s="61" t="s">
        <v>19</v>
      </c>
      <c r="C98" s="62"/>
      <c r="D98" s="62"/>
      <c r="E98" s="63">
        <v>33</v>
      </c>
      <c r="F98" s="64">
        <f t="shared" si="11"/>
        <v>4.4000000000000003E-3</v>
      </c>
      <c r="G98" s="89">
        <f t="shared" si="12"/>
        <v>381</v>
      </c>
      <c r="H98" s="90">
        <v>293</v>
      </c>
      <c r="I98" s="65"/>
      <c r="J98" s="67">
        <f t="shared" si="4"/>
        <v>0</v>
      </c>
      <c r="K98" s="67">
        <f t="shared" si="5"/>
        <v>0</v>
      </c>
      <c r="L98" s="100" t="str">
        <f t="shared" si="8"/>
        <v/>
      </c>
    </row>
    <row r="99" spans="2:12" ht="17.25" customHeight="1" x14ac:dyDescent="0.2">
      <c r="B99" s="61" t="s">
        <v>19</v>
      </c>
      <c r="C99" s="62"/>
      <c r="D99" s="62"/>
      <c r="E99" s="63">
        <v>34</v>
      </c>
      <c r="F99" s="64">
        <f t="shared" si="11"/>
        <v>4.4000000000000003E-3</v>
      </c>
      <c r="G99" s="89">
        <f t="shared" si="12"/>
        <v>381</v>
      </c>
      <c r="H99" s="90">
        <v>293</v>
      </c>
      <c r="I99" s="65"/>
      <c r="J99" s="67">
        <f t="shared" si="4"/>
        <v>0</v>
      </c>
      <c r="K99" s="67">
        <f t="shared" si="5"/>
        <v>0</v>
      </c>
      <c r="L99" s="100" t="str">
        <f t="shared" si="8"/>
        <v/>
      </c>
    </row>
    <row r="100" spans="2:12" ht="17.25" customHeight="1" x14ac:dyDescent="0.2">
      <c r="B100" s="61" t="s">
        <v>19</v>
      </c>
      <c r="C100" s="62"/>
      <c r="D100" s="62"/>
      <c r="E100" s="63">
        <v>35</v>
      </c>
      <c r="F100" s="64">
        <f t="shared" si="11"/>
        <v>4.4000000000000003E-3</v>
      </c>
      <c r="G100" s="89">
        <f t="shared" si="12"/>
        <v>381</v>
      </c>
      <c r="H100" s="90">
        <v>293</v>
      </c>
      <c r="I100" s="65"/>
      <c r="J100" s="67">
        <f t="shared" si="4"/>
        <v>0</v>
      </c>
      <c r="K100" s="67">
        <f t="shared" si="5"/>
        <v>0</v>
      </c>
      <c r="L100" s="100" t="str">
        <f t="shared" si="8"/>
        <v/>
      </c>
    </row>
    <row r="101" spans="2:12" ht="17.25" customHeight="1" x14ac:dyDescent="0.2">
      <c r="B101" s="61" t="s">
        <v>19</v>
      </c>
      <c r="C101" s="62"/>
      <c r="D101" s="62"/>
      <c r="E101" s="63">
        <v>36</v>
      </c>
      <c r="F101" s="64">
        <f t="shared" si="11"/>
        <v>4.4000000000000003E-3</v>
      </c>
      <c r="G101" s="89">
        <f t="shared" si="12"/>
        <v>381</v>
      </c>
      <c r="H101" s="90">
        <v>293</v>
      </c>
      <c r="I101" s="65"/>
      <c r="J101" s="67">
        <f t="shared" si="4"/>
        <v>0</v>
      </c>
      <c r="K101" s="67">
        <f t="shared" si="5"/>
        <v>0</v>
      </c>
      <c r="L101" s="100" t="str">
        <f t="shared" si="8"/>
        <v/>
      </c>
    </row>
    <row r="102" spans="2:12" ht="17.25" customHeight="1" x14ac:dyDescent="0.2">
      <c r="B102" s="61" t="s">
        <v>19</v>
      </c>
      <c r="C102" s="62"/>
      <c r="D102" s="62"/>
      <c r="E102" s="63">
        <v>37</v>
      </c>
      <c r="F102" s="64">
        <f t="shared" si="11"/>
        <v>4.4000000000000003E-3</v>
      </c>
      <c r="G102" s="89">
        <f t="shared" si="12"/>
        <v>381</v>
      </c>
      <c r="H102" s="90">
        <v>293</v>
      </c>
      <c r="I102" s="65"/>
      <c r="J102" s="67">
        <f t="shared" si="4"/>
        <v>0</v>
      </c>
      <c r="K102" s="67">
        <f t="shared" si="5"/>
        <v>0</v>
      </c>
      <c r="L102" s="100" t="str">
        <f t="shared" si="8"/>
        <v/>
      </c>
    </row>
    <row r="103" spans="2:12" ht="17.25" customHeight="1" x14ac:dyDescent="0.2">
      <c r="B103" s="61" t="s">
        <v>19</v>
      </c>
      <c r="C103" s="62"/>
      <c r="D103" s="62"/>
      <c r="E103" s="63">
        <v>38</v>
      </c>
      <c r="F103" s="64">
        <f t="shared" si="11"/>
        <v>4.4000000000000003E-3</v>
      </c>
      <c r="G103" s="89">
        <f t="shared" si="12"/>
        <v>381</v>
      </c>
      <c r="H103" s="90">
        <v>293</v>
      </c>
      <c r="I103" s="65"/>
      <c r="J103" s="67">
        <f t="shared" ref="J103:J134" si="13">IF($E$64="",0,IF($E$67&gt;E102,IF(($J$62/COUNTA($E$13:$E$27,$J$13:$J$27))*F103&lt;G103,G103*COUNTA($E$13:$E$27,$J$13:$J$27),$J$62*F103),0))</f>
        <v>0</v>
      </c>
      <c r="K103" s="67">
        <f t="shared" ref="K103:K134" si="14">IF(AND($E$67&gt;=E103,$L$11=4),(E103-E102)*H103*COUNTA($E$13:$E$27,$J$13:$J$27),0)</f>
        <v>0</v>
      </c>
      <c r="L103" s="100" t="str">
        <f t="shared" si="8"/>
        <v/>
      </c>
    </row>
    <row r="104" spans="2:12" ht="17.25" customHeight="1" x14ac:dyDescent="0.2">
      <c r="B104" s="61" t="s">
        <v>19</v>
      </c>
      <c r="C104" s="62"/>
      <c r="D104" s="62"/>
      <c r="E104" s="63">
        <v>39</v>
      </c>
      <c r="F104" s="64">
        <f t="shared" si="11"/>
        <v>4.4000000000000003E-3</v>
      </c>
      <c r="G104" s="89">
        <f t="shared" si="12"/>
        <v>381</v>
      </c>
      <c r="H104" s="90">
        <v>293</v>
      </c>
      <c r="I104" s="65"/>
      <c r="J104" s="67">
        <f t="shared" si="13"/>
        <v>0</v>
      </c>
      <c r="K104" s="67">
        <f t="shared" si="14"/>
        <v>0</v>
      </c>
      <c r="L104" s="100" t="str">
        <f t="shared" si="8"/>
        <v/>
      </c>
    </row>
    <row r="105" spans="2:12" ht="17.25" customHeight="1" x14ac:dyDescent="0.2">
      <c r="B105" s="61" t="s">
        <v>19</v>
      </c>
      <c r="C105" s="62"/>
      <c r="D105" s="62"/>
      <c r="E105" s="63">
        <v>40</v>
      </c>
      <c r="F105" s="64">
        <f t="shared" si="11"/>
        <v>4.4000000000000003E-3</v>
      </c>
      <c r="G105" s="89">
        <f t="shared" si="12"/>
        <v>381</v>
      </c>
      <c r="H105" s="90">
        <v>293</v>
      </c>
      <c r="I105" s="65"/>
      <c r="J105" s="67">
        <f t="shared" si="13"/>
        <v>0</v>
      </c>
      <c r="K105" s="67">
        <f t="shared" si="14"/>
        <v>0</v>
      </c>
      <c r="L105" s="100" t="str">
        <f t="shared" si="8"/>
        <v/>
      </c>
    </row>
    <row r="106" spans="2:12" ht="17.25" customHeight="1" x14ac:dyDescent="0.2">
      <c r="B106" s="61" t="s">
        <v>19</v>
      </c>
      <c r="C106" s="62"/>
      <c r="D106" s="62"/>
      <c r="E106" s="63">
        <v>41</v>
      </c>
      <c r="F106" s="64">
        <f t="shared" si="11"/>
        <v>4.4000000000000003E-3</v>
      </c>
      <c r="G106" s="89">
        <f t="shared" si="12"/>
        <v>381</v>
      </c>
      <c r="H106" s="90">
        <v>293</v>
      </c>
      <c r="I106" s="65"/>
      <c r="J106" s="67">
        <f t="shared" si="13"/>
        <v>0</v>
      </c>
      <c r="K106" s="67">
        <f t="shared" si="14"/>
        <v>0</v>
      </c>
      <c r="L106" s="100" t="str">
        <f t="shared" si="8"/>
        <v/>
      </c>
    </row>
    <row r="107" spans="2:12" ht="17.25" customHeight="1" x14ac:dyDescent="0.2">
      <c r="B107" s="61" t="s">
        <v>19</v>
      </c>
      <c r="C107" s="62"/>
      <c r="D107" s="62"/>
      <c r="E107" s="63">
        <v>42</v>
      </c>
      <c r="F107" s="64">
        <f t="shared" si="11"/>
        <v>4.4000000000000003E-3</v>
      </c>
      <c r="G107" s="89">
        <f t="shared" si="12"/>
        <v>381</v>
      </c>
      <c r="H107" s="90">
        <v>293</v>
      </c>
      <c r="I107" s="65"/>
      <c r="J107" s="67">
        <f t="shared" si="13"/>
        <v>0</v>
      </c>
      <c r="K107" s="67">
        <f t="shared" si="14"/>
        <v>0</v>
      </c>
      <c r="L107" s="100" t="str">
        <f t="shared" si="8"/>
        <v/>
      </c>
    </row>
    <row r="108" spans="2:12" ht="17.25" customHeight="1" x14ac:dyDescent="0.2">
      <c r="B108" s="61" t="s">
        <v>19</v>
      </c>
      <c r="C108" s="62"/>
      <c r="D108" s="62"/>
      <c r="E108" s="63">
        <v>43</v>
      </c>
      <c r="F108" s="64">
        <f t="shared" si="11"/>
        <v>4.4000000000000003E-3</v>
      </c>
      <c r="G108" s="89">
        <f t="shared" si="12"/>
        <v>381</v>
      </c>
      <c r="H108" s="90">
        <v>293</v>
      </c>
      <c r="I108" s="65"/>
      <c r="J108" s="67">
        <f t="shared" si="13"/>
        <v>0</v>
      </c>
      <c r="K108" s="67">
        <f t="shared" si="14"/>
        <v>0</v>
      </c>
      <c r="L108" s="100" t="str">
        <f t="shared" si="8"/>
        <v/>
      </c>
    </row>
    <row r="109" spans="2:12" ht="17.25" customHeight="1" x14ac:dyDescent="0.2">
      <c r="B109" s="61" t="s">
        <v>19</v>
      </c>
      <c r="C109" s="62"/>
      <c r="D109" s="62"/>
      <c r="E109" s="63">
        <v>44</v>
      </c>
      <c r="F109" s="64">
        <f t="shared" si="11"/>
        <v>4.4000000000000003E-3</v>
      </c>
      <c r="G109" s="89">
        <f t="shared" si="12"/>
        <v>381</v>
      </c>
      <c r="H109" s="90">
        <v>293</v>
      </c>
      <c r="I109" s="65"/>
      <c r="J109" s="67">
        <f t="shared" si="13"/>
        <v>0</v>
      </c>
      <c r="K109" s="67">
        <f t="shared" si="14"/>
        <v>0</v>
      </c>
      <c r="L109" s="100" t="str">
        <f t="shared" si="8"/>
        <v/>
      </c>
    </row>
    <row r="110" spans="2:12" ht="17.25" customHeight="1" x14ac:dyDescent="0.2">
      <c r="B110" s="61" t="s">
        <v>19</v>
      </c>
      <c r="C110" s="62"/>
      <c r="D110" s="62"/>
      <c r="E110" s="63">
        <v>45</v>
      </c>
      <c r="F110" s="64">
        <f t="shared" si="11"/>
        <v>4.4000000000000003E-3</v>
      </c>
      <c r="G110" s="89">
        <f t="shared" si="12"/>
        <v>381</v>
      </c>
      <c r="H110" s="90">
        <v>293</v>
      </c>
      <c r="I110" s="65"/>
      <c r="J110" s="67">
        <f t="shared" si="13"/>
        <v>0</v>
      </c>
      <c r="K110" s="67">
        <f t="shared" si="14"/>
        <v>0</v>
      </c>
      <c r="L110" s="100" t="str">
        <f t="shared" si="8"/>
        <v/>
      </c>
    </row>
    <row r="111" spans="2:12" ht="17.25" customHeight="1" x14ac:dyDescent="0.2">
      <c r="B111" s="61" t="s">
        <v>19</v>
      </c>
      <c r="C111" s="62"/>
      <c r="D111" s="62"/>
      <c r="E111" s="63">
        <v>46</v>
      </c>
      <c r="F111" s="64">
        <f t="shared" si="11"/>
        <v>4.4000000000000003E-3</v>
      </c>
      <c r="G111" s="89">
        <f t="shared" si="12"/>
        <v>381</v>
      </c>
      <c r="H111" s="90">
        <v>293</v>
      </c>
      <c r="I111" s="65"/>
      <c r="J111" s="67">
        <f t="shared" si="13"/>
        <v>0</v>
      </c>
      <c r="K111" s="67">
        <f t="shared" si="14"/>
        <v>0</v>
      </c>
      <c r="L111" s="100" t="str">
        <f t="shared" si="8"/>
        <v/>
      </c>
    </row>
    <row r="112" spans="2:12" ht="17.25" customHeight="1" x14ac:dyDescent="0.2">
      <c r="B112" s="61" t="s">
        <v>19</v>
      </c>
      <c r="C112" s="62"/>
      <c r="D112" s="62"/>
      <c r="E112" s="63">
        <v>47</v>
      </c>
      <c r="F112" s="64">
        <f t="shared" si="11"/>
        <v>4.4000000000000003E-3</v>
      </c>
      <c r="G112" s="89">
        <f t="shared" si="12"/>
        <v>381</v>
      </c>
      <c r="H112" s="90">
        <v>293</v>
      </c>
      <c r="I112" s="65"/>
      <c r="J112" s="67">
        <f t="shared" si="13"/>
        <v>0</v>
      </c>
      <c r="K112" s="67">
        <f t="shared" si="14"/>
        <v>0</v>
      </c>
      <c r="L112" s="100" t="str">
        <f t="shared" si="8"/>
        <v/>
      </c>
    </row>
    <row r="113" spans="2:12" ht="17.25" customHeight="1" x14ac:dyDescent="0.2">
      <c r="B113" s="61" t="s">
        <v>19</v>
      </c>
      <c r="C113" s="62"/>
      <c r="D113" s="62"/>
      <c r="E113" s="63">
        <v>48</v>
      </c>
      <c r="F113" s="64">
        <f t="shared" si="11"/>
        <v>4.4000000000000003E-3</v>
      </c>
      <c r="G113" s="89">
        <f t="shared" si="12"/>
        <v>381</v>
      </c>
      <c r="H113" s="90">
        <v>293</v>
      </c>
      <c r="I113" s="65"/>
      <c r="J113" s="67">
        <f t="shared" si="13"/>
        <v>0</v>
      </c>
      <c r="K113" s="67">
        <f t="shared" si="14"/>
        <v>0</v>
      </c>
      <c r="L113" s="100" t="str">
        <f t="shared" si="8"/>
        <v/>
      </c>
    </row>
    <row r="114" spans="2:12" ht="17.25" customHeight="1" x14ac:dyDescent="0.2">
      <c r="B114" s="61" t="s">
        <v>19</v>
      </c>
      <c r="C114" s="62"/>
      <c r="D114" s="62"/>
      <c r="E114" s="63">
        <v>49</v>
      </c>
      <c r="F114" s="64">
        <f t="shared" si="11"/>
        <v>4.4000000000000003E-3</v>
      </c>
      <c r="G114" s="89">
        <f t="shared" si="12"/>
        <v>381</v>
      </c>
      <c r="H114" s="90">
        <v>293</v>
      </c>
      <c r="I114" s="65"/>
      <c r="J114" s="67">
        <f t="shared" si="13"/>
        <v>0</v>
      </c>
      <c r="K114" s="67">
        <f t="shared" si="14"/>
        <v>0</v>
      </c>
      <c r="L114" s="100" t="str">
        <f t="shared" si="8"/>
        <v/>
      </c>
    </row>
    <row r="115" spans="2:12" ht="17.25" customHeight="1" x14ac:dyDescent="0.2">
      <c r="B115" s="61" t="s">
        <v>19</v>
      </c>
      <c r="C115" s="62"/>
      <c r="D115" s="62"/>
      <c r="E115" s="63">
        <v>50</v>
      </c>
      <c r="F115" s="64">
        <f t="shared" si="11"/>
        <v>4.4000000000000003E-3</v>
      </c>
      <c r="G115" s="89">
        <f t="shared" si="12"/>
        <v>381</v>
      </c>
      <c r="H115" s="90">
        <v>293</v>
      </c>
      <c r="I115" s="65"/>
      <c r="J115" s="67">
        <f t="shared" si="13"/>
        <v>0</v>
      </c>
      <c r="K115" s="67">
        <f t="shared" si="14"/>
        <v>0</v>
      </c>
      <c r="L115" s="100" t="str">
        <f t="shared" si="8"/>
        <v/>
      </c>
    </row>
    <row r="116" spans="2:12" ht="17.25" customHeight="1" x14ac:dyDescent="0.2">
      <c r="B116" s="61" t="s">
        <v>19</v>
      </c>
      <c r="C116" s="62"/>
      <c r="D116" s="62"/>
      <c r="E116" s="63">
        <v>51</v>
      </c>
      <c r="F116" s="64">
        <f t="shared" si="11"/>
        <v>4.4000000000000003E-3</v>
      </c>
      <c r="G116" s="89">
        <f t="shared" si="12"/>
        <v>381</v>
      </c>
      <c r="H116" s="90">
        <v>293</v>
      </c>
      <c r="I116" s="65"/>
      <c r="J116" s="67">
        <f t="shared" si="13"/>
        <v>0</v>
      </c>
      <c r="K116" s="67">
        <f t="shared" si="14"/>
        <v>0</v>
      </c>
      <c r="L116" s="100" t="str">
        <f t="shared" si="8"/>
        <v/>
      </c>
    </row>
    <row r="117" spans="2:12" ht="17.25" customHeight="1" x14ac:dyDescent="0.2">
      <c r="B117" s="61" t="s">
        <v>19</v>
      </c>
      <c r="C117" s="62"/>
      <c r="D117" s="62"/>
      <c r="E117" s="63">
        <v>52</v>
      </c>
      <c r="F117" s="64">
        <f t="shared" si="11"/>
        <v>4.4000000000000003E-3</v>
      </c>
      <c r="G117" s="89">
        <f t="shared" si="12"/>
        <v>381</v>
      </c>
      <c r="H117" s="90">
        <v>293</v>
      </c>
      <c r="I117" s="65"/>
      <c r="J117" s="67">
        <f t="shared" si="13"/>
        <v>0</v>
      </c>
      <c r="K117" s="67">
        <f t="shared" si="14"/>
        <v>0</v>
      </c>
      <c r="L117" s="100" t="str">
        <f t="shared" si="8"/>
        <v/>
      </c>
    </row>
    <row r="118" spans="2:12" ht="17.25" customHeight="1" x14ac:dyDescent="0.2">
      <c r="B118" s="61" t="s">
        <v>19</v>
      </c>
      <c r="C118" s="62"/>
      <c r="D118" s="62"/>
      <c r="E118" s="63">
        <v>53</v>
      </c>
      <c r="F118" s="64">
        <f t="shared" si="11"/>
        <v>4.4000000000000003E-3</v>
      </c>
      <c r="G118" s="89">
        <f t="shared" si="12"/>
        <v>381</v>
      </c>
      <c r="H118" s="90">
        <v>293</v>
      </c>
      <c r="I118" s="65"/>
      <c r="J118" s="67">
        <f t="shared" si="13"/>
        <v>0</v>
      </c>
      <c r="K118" s="67">
        <f t="shared" si="14"/>
        <v>0</v>
      </c>
      <c r="L118" s="100" t="str">
        <f t="shared" si="8"/>
        <v/>
      </c>
    </row>
    <row r="119" spans="2:12" ht="17.25" customHeight="1" x14ac:dyDescent="0.2">
      <c r="B119" s="61" t="s">
        <v>19</v>
      </c>
      <c r="C119" s="62"/>
      <c r="D119" s="62"/>
      <c r="E119" s="63">
        <v>54</v>
      </c>
      <c r="F119" s="64">
        <f t="shared" si="11"/>
        <v>4.4000000000000003E-3</v>
      </c>
      <c r="G119" s="89">
        <f t="shared" si="12"/>
        <v>381</v>
      </c>
      <c r="H119" s="90">
        <v>293</v>
      </c>
      <c r="I119" s="65"/>
      <c r="J119" s="67">
        <f t="shared" si="13"/>
        <v>0</v>
      </c>
      <c r="K119" s="67">
        <f t="shared" si="14"/>
        <v>0</v>
      </c>
      <c r="L119" s="100" t="str">
        <f t="shared" si="8"/>
        <v/>
      </c>
    </row>
    <row r="120" spans="2:12" ht="17.25" customHeight="1" x14ac:dyDescent="0.2">
      <c r="B120" s="61" t="s">
        <v>19</v>
      </c>
      <c r="C120" s="62"/>
      <c r="D120" s="62"/>
      <c r="E120" s="63">
        <v>55</v>
      </c>
      <c r="F120" s="64">
        <f t="shared" si="11"/>
        <v>4.4000000000000003E-3</v>
      </c>
      <c r="G120" s="89">
        <f t="shared" si="12"/>
        <v>381</v>
      </c>
      <c r="H120" s="90">
        <v>293</v>
      </c>
      <c r="I120" s="65"/>
      <c r="J120" s="67">
        <f t="shared" si="13"/>
        <v>0</v>
      </c>
      <c r="K120" s="67">
        <f t="shared" si="14"/>
        <v>0</v>
      </c>
      <c r="L120" s="100" t="str">
        <f t="shared" si="8"/>
        <v/>
      </c>
    </row>
    <row r="121" spans="2:12" ht="17.25" customHeight="1" x14ac:dyDescent="0.2">
      <c r="B121" s="61" t="s">
        <v>19</v>
      </c>
      <c r="C121" s="62"/>
      <c r="D121" s="62"/>
      <c r="E121" s="63">
        <v>56</v>
      </c>
      <c r="F121" s="64">
        <f t="shared" si="11"/>
        <v>4.4000000000000003E-3</v>
      </c>
      <c r="G121" s="89">
        <f t="shared" si="12"/>
        <v>381</v>
      </c>
      <c r="H121" s="90">
        <v>293</v>
      </c>
      <c r="I121" s="65"/>
      <c r="J121" s="67">
        <f t="shared" si="13"/>
        <v>0</v>
      </c>
      <c r="K121" s="67">
        <f t="shared" si="14"/>
        <v>0</v>
      </c>
      <c r="L121" s="100" t="str">
        <f t="shared" si="8"/>
        <v/>
      </c>
    </row>
    <row r="122" spans="2:12" ht="17.25" customHeight="1" x14ac:dyDescent="0.2">
      <c r="B122" s="61" t="s">
        <v>19</v>
      </c>
      <c r="C122" s="62"/>
      <c r="D122" s="62"/>
      <c r="E122" s="63">
        <v>57</v>
      </c>
      <c r="F122" s="64">
        <f t="shared" si="11"/>
        <v>4.4000000000000003E-3</v>
      </c>
      <c r="G122" s="89">
        <f t="shared" si="12"/>
        <v>381</v>
      </c>
      <c r="H122" s="90">
        <v>293</v>
      </c>
      <c r="I122" s="65"/>
      <c r="J122" s="67">
        <f t="shared" si="13"/>
        <v>0</v>
      </c>
      <c r="K122" s="67">
        <f t="shared" si="14"/>
        <v>0</v>
      </c>
      <c r="L122" s="100" t="str">
        <f t="shared" si="8"/>
        <v/>
      </c>
    </row>
    <row r="123" spans="2:12" ht="17.25" customHeight="1" x14ac:dyDescent="0.2">
      <c r="B123" s="61" t="s">
        <v>19</v>
      </c>
      <c r="C123" s="62"/>
      <c r="D123" s="62"/>
      <c r="E123" s="63">
        <v>58</v>
      </c>
      <c r="F123" s="64">
        <f t="shared" si="11"/>
        <v>4.4000000000000003E-3</v>
      </c>
      <c r="G123" s="89">
        <f t="shared" si="12"/>
        <v>381</v>
      </c>
      <c r="H123" s="90">
        <v>293</v>
      </c>
      <c r="I123" s="65"/>
      <c r="J123" s="67">
        <f t="shared" si="13"/>
        <v>0</v>
      </c>
      <c r="K123" s="67">
        <f t="shared" si="14"/>
        <v>0</v>
      </c>
      <c r="L123" s="100" t="str">
        <f t="shared" si="8"/>
        <v/>
      </c>
    </row>
    <row r="124" spans="2:12" ht="17.25" customHeight="1" x14ac:dyDescent="0.2">
      <c r="B124" s="61" t="s">
        <v>19</v>
      </c>
      <c r="C124" s="62"/>
      <c r="D124" s="62"/>
      <c r="E124" s="63">
        <v>59</v>
      </c>
      <c r="F124" s="64">
        <f t="shared" si="11"/>
        <v>4.4000000000000003E-3</v>
      </c>
      <c r="G124" s="89">
        <f t="shared" si="12"/>
        <v>381</v>
      </c>
      <c r="H124" s="90">
        <v>293</v>
      </c>
      <c r="I124" s="65"/>
      <c r="J124" s="67">
        <f t="shared" si="13"/>
        <v>0</v>
      </c>
      <c r="K124" s="67">
        <f t="shared" si="14"/>
        <v>0</v>
      </c>
      <c r="L124" s="100" t="str">
        <f t="shared" si="8"/>
        <v/>
      </c>
    </row>
    <row r="125" spans="2:12" ht="17.25" customHeight="1" x14ac:dyDescent="0.2">
      <c r="B125" s="61" t="s">
        <v>19</v>
      </c>
      <c r="C125" s="62"/>
      <c r="D125" s="62"/>
      <c r="E125" s="63">
        <v>60</v>
      </c>
      <c r="F125" s="64">
        <f t="shared" si="11"/>
        <v>4.4000000000000003E-3</v>
      </c>
      <c r="G125" s="89">
        <f t="shared" si="12"/>
        <v>381</v>
      </c>
      <c r="H125" s="90">
        <v>293</v>
      </c>
      <c r="I125" s="65"/>
      <c r="J125" s="67">
        <f t="shared" si="13"/>
        <v>0</v>
      </c>
      <c r="K125" s="67">
        <f t="shared" si="14"/>
        <v>0</v>
      </c>
      <c r="L125" s="100" t="str">
        <f t="shared" si="8"/>
        <v/>
      </c>
    </row>
    <row r="126" spans="2:12" ht="17.25" customHeight="1" x14ac:dyDescent="0.2">
      <c r="B126" s="61" t="s">
        <v>19</v>
      </c>
      <c r="C126" s="62"/>
      <c r="D126" s="62"/>
      <c r="E126" s="63">
        <v>61</v>
      </c>
      <c r="F126" s="64">
        <f t="shared" si="11"/>
        <v>4.4000000000000003E-3</v>
      </c>
      <c r="G126" s="89">
        <f t="shared" si="12"/>
        <v>381</v>
      </c>
      <c r="H126" s="90">
        <v>293</v>
      </c>
      <c r="I126" s="65"/>
      <c r="J126" s="67">
        <f t="shared" si="13"/>
        <v>0</v>
      </c>
      <c r="K126" s="67">
        <f t="shared" si="14"/>
        <v>0</v>
      </c>
      <c r="L126" s="100" t="str">
        <f t="shared" si="8"/>
        <v/>
      </c>
    </row>
    <row r="127" spans="2:12" ht="17.25" customHeight="1" x14ac:dyDescent="0.2">
      <c r="B127" s="61" t="s">
        <v>19</v>
      </c>
      <c r="C127" s="62"/>
      <c r="D127" s="62"/>
      <c r="E127" s="63">
        <v>62</v>
      </c>
      <c r="F127" s="64">
        <f t="shared" si="11"/>
        <v>4.4000000000000003E-3</v>
      </c>
      <c r="G127" s="89">
        <f t="shared" si="12"/>
        <v>381</v>
      </c>
      <c r="H127" s="90">
        <v>293</v>
      </c>
      <c r="I127" s="65"/>
      <c r="J127" s="67">
        <f t="shared" si="13"/>
        <v>0</v>
      </c>
      <c r="K127" s="67">
        <f t="shared" si="14"/>
        <v>0</v>
      </c>
      <c r="L127" s="100" t="str">
        <f t="shared" si="8"/>
        <v/>
      </c>
    </row>
    <row r="128" spans="2:12" ht="17.25" customHeight="1" x14ac:dyDescent="0.2">
      <c r="B128" s="61" t="s">
        <v>19</v>
      </c>
      <c r="C128" s="62"/>
      <c r="D128" s="62"/>
      <c r="E128" s="63">
        <v>63</v>
      </c>
      <c r="F128" s="64">
        <f t="shared" si="11"/>
        <v>4.4000000000000003E-3</v>
      </c>
      <c r="G128" s="89">
        <f t="shared" si="12"/>
        <v>381</v>
      </c>
      <c r="H128" s="90">
        <v>293</v>
      </c>
      <c r="I128" s="65"/>
      <c r="J128" s="67">
        <f t="shared" si="13"/>
        <v>0</v>
      </c>
      <c r="K128" s="67">
        <f t="shared" si="14"/>
        <v>0</v>
      </c>
      <c r="L128" s="100" t="str">
        <f t="shared" si="8"/>
        <v/>
      </c>
    </row>
    <row r="129" spans="2:12" ht="17.25" customHeight="1" x14ac:dyDescent="0.2">
      <c r="B129" s="61" t="s">
        <v>19</v>
      </c>
      <c r="C129" s="62"/>
      <c r="D129" s="62"/>
      <c r="E129" s="63">
        <v>64</v>
      </c>
      <c r="F129" s="64">
        <f t="shared" si="11"/>
        <v>4.4000000000000003E-3</v>
      </c>
      <c r="G129" s="89">
        <f t="shared" si="12"/>
        <v>381</v>
      </c>
      <c r="H129" s="90">
        <v>293</v>
      </c>
      <c r="I129" s="65"/>
      <c r="J129" s="67">
        <f t="shared" si="13"/>
        <v>0</v>
      </c>
      <c r="K129" s="67">
        <f t="shared" si="14"/>
        <v>0</v>
      </c>
      <c r="L129" s="100" t="str">
        <f t="shared" si="8"/>
        <v/>
      </c>
    </row>
    <row r="130" spans="2:12" ht="17.25" customHeight="1" x14ac:dyDescent="0.2">
      <c r="B130" s="61" t="s">
        <v>19</v>
      </c>
      <c r="C130" s="62"/>
      <c r="D130" s="62"/>
      <c r="E130" s="63">
        <v>65</v>
      </c>
      <c r="F130" s="64">
        <f t="shared" si="11"/>
        <v>4.4000000000000003E-3</v>
      </c>
      <c r="G130" s="89">
        <f t="shared" si="12"/>
        <v>381</v>
      </c>
      <c r="H130" s="90">
        <v>293</v>
      </c>
      <c r="I130" s="65"/>
      <c r="J130" s="67">
        <f t="shared" si="13"/>
        <v>0</v>
      </c>
      <c r="K130" s="67">
        <f t="shared" si="14"/>
        <v>0</v>
      </c>
      <c r="L130" s="100" t="str">
        <f t="shared" si="8"/>
        <v/>
      </c>
    </row>
    <row r="131" spans="2:12" ht="17.25" customHeight="1" x14ac:dyDescent="0.2">
      <c r="B131" s="61" t="s">
        <v>19</v>
      </c>
      <c r="C131" s="62"/>
      <c r="D131" s="62"/>
      <c r="E131" s="63">
        <v>66</v>
      </c>
      <c r="F131" s="64">
        <f t="shared" si="11"/>
        <v>4.4000000000000003E-3</v>
      </c>
      <c r="G131" s="89">
        <f t="shared" si="12"/>
        <v>381</v>
      </c>
      <c r="H131" s="90">
        <v>293</v>
      </c>
      <c r="I131" s="65"/>
      <c r="J131" s="67">
        <f t="shared" si="13"/>
        <v>0</v>
      </c>
      <c r="K131" s="67">
        <f t="shared" si="14"/>
        <v>0</v>
      </c>
      <c r="L131" s="100" t="str">
        <f t="shared" si="8"/>
        <v/>
      </c>
    </row>
    <row r="132" spans="2:12" ht="17.25" customHeight="1" x14ac:dyDescent="0.2">
      <c r="B132" s="61" t="s">
        <v>19</v>
      </c>
      <c r="C132" s="62"/>
      <c r="D132" s="62"/>
      <c r="E132" s="63">
        <v>67</v>
      </c>
      <c r="F132" s="64">
        <f t="shared" si="11"/>
        <v>4.4000000000000003E-3</v>
      </c>
      <c r="G132" s="89">
        <f t="shared" si="12"/>
        <v>381</v>
      </c>
      <c r="H132" s="90">
        <v>293</v>
      </c>
      <c r="I132" s="65"/>
      <c r="J132" s="67">
        <f t="shared" si="13"/>
        <v>0</v>
      </c>
      <c r="K132" s="67">
        <f t="shared" si="14"/>
        <v>0</v>
      </c>
      <c r="L132" s="100" t="str">
        <f t="shared" si="8"/>
        <v/>
      </c>
    </row>
    <row r="133" spans="2:12" ht="17.25" customHeight="1" x14ac:dyDescent="0.2">
      <c r="B133" s="61" t="s">
        <v>19</v>
      </c>
      <c r="C133" s="62"/>
      <c r="D133" s="62"/>
      <c r="E133" s="63">
        <v>68</v>
      </c>
      <c r="F133" s="64">
        <f t="shared" si="11"/>
        <v>4.4000000000000003E-3</v>
      </c>
      <c r="G133" s="89">
        <f t="shared" si="12"/>
        <v>381</v>
      </c>
      <c r="H133" s="90">
        <v>293</v>
      </c>
      <c r="I133" s="65"/>
      <c r="J133" s="67">
        <f t="shared" si="13"/>
        <v>0</v>
      </c>
      <c r="K133" s="67">
        <f t="shared" si="14"/>
        <v>0</v>
      </c>
      <c r="L133" s="100" t="str">
        <f t="shared" si="8"/>
        <v/>
      </c>
    </row>
    <row r="134" spans="2:12" ht="17.25" customHeight="1" x14ac:dyDescent="0.2">
      <c r="B134" s="61" t="s">
        <v>19</v>
      </c>
      <c r="C134" s="62"/>
      <c r="D134" s="62"/>
      <c r="E134" s="63">
        <v>69</v>
      </c>
      <c r="F134" s="64">
        <f t="shared" si="11"/>
        <v>4.4000000000000003E-3</v>
      </c>
      <c r="G134" s="89">
        <f t="shared" si="12"/>
        <v>381</v>
      </c>
      <c r="H134" s="90">
        <v>293</v>
      </c>
      <c r="I134" s="65"/>
      <c r="J134" s="67">
        <f t="shared" si="13"/>
        <v>0</v>
      </c>
      <c r="K134" s="67">
        <f t="shared" si="14"/>
        <v>0</v>
      </c>
      <c r="L134" s="100" t="str">
        <f t="shared" si="8"/>
        <v/>
      </c>
    </row>
    <row r="135" spans="2:12" ht="17.25" customHeight="1" x14ac:dyDescent="0.2">
      <c r="B135" s="61" t="s">
        <v>19</v>
      </c>
      <c r="C135" s="62"/>
      <c r="D135" s="62"/>
      <c r="E135" s="63">
        <v>70</v>
      </c>
      <c r="F135" s="64">
        <f t="shared" si="11"/>
        <v>4.4000000000000003E-3</v>
      </c>
      <c r="G135" s="89">
        <f t="shared" si="12"/>
        <v>381</v>
      </c>
      <c r="H135" s="90">
        <v>293</v>
      </c>
      <c r="I135" s="65"/>
      <c r="J135" s="67">
        <f t="shared" ref="J135:J166" si="15">IF($E$64="",0,IF($E$67&gt;E134,IF(($J$62/COUNTA($E$13:$E$27,$J$13:$J$27))*F135&lt;G135,G135*COUNTA($E$13:$E$27,$J$13:$J$27),$J$62*F135),0))</f>
        <v>0</v>
      </c>
      <c r="K135" s="67">
        <f t="shared" ref="K135:K166" si="16">IF(AND($E$67&gt;=E135,$L$11=4),(E135-E134)*H135*COUNTA($E$13:$E$27,$J$13:$J$27),0)</f>
        <v>0</v>
      </c>
      <c r="L135" s="100" t="str">
        <f t="shared" si="8"/>
        <v/>
      </c>
    </row>
    <row r="136" spans="2:12" ht="17.25" customHeight="1" x14ac:dyDescent="0.2">
      <c r="B136" s="61" t="s">
        <v>19</v>
      </c>
      <c r="C136" s="62"/>
      <c r="D136" s="62"/>
      <c r="E136" s="63">
        <v>71</v>
      </c>
      <c r="F136" s="64">
        <f t="shared" si="11"/>
        <v>4.4000000000000003E-3</v>
      </c>
      <c r="G136" s="89">
        <f t="shared" si="12"/>
        <v>381</v>
      </c>
      <c r="H136" s="90">
        <v>293</v>
      </c>
      <c r="I136" s="65"/>
      <c r="J136" s="67">
        <f t="shared" si="15"/>
        <v>0</v>
      </c>
      <c r="K136" s="67">
        <f t="shared" si="16"/>
        <v>0</v>
      </c>
      <c r="L136" s="100" t="str">
        <f t="shared" ref="L136:L199" si="17">IF($E$65="","",IF($E$67&gt;=E136,L135+1,""))</f>
        <v/>
      </c>
    </row>
    <row r="137" spans="2:12" ht="17.25" customHeight="1" x14ac:dyDescent="0.2">
      <c r="B137" s="61" t="s">
        <v>19</v>
      </c>
      <c r="C137" s="62"/>
      <c r="D137" s="62"/>
      <c r="E137" s="63">
        <v>72</v>
      </c>
      <c r="F137" s="64">
        <f t="shared" si="11"/>
        <v>4.4000000000000003E-3</v>
      </c>
      <c r="G137" s="89">
        <f t="shared" si="12"/>
        <v>381</v>
      </c>
      <c r="H137" s="90">
        <v>293</v>
      </c>
      <c r="I137" s="65"/>
      <c r="J137" s="67">
        <f t="shared" si="15"/>
        <v>0</v>
      </c>
      <c r="K137" s="67">
        <f t="shared" si="16"/>
        <v>0</v>
      </c>
      <c r="L137" s="100" t="str">
        <f t="shared" si="17"/>
        <v/>
      </c>
    </row>
    <row r="138" spans="2:12" ht="17.25" customHeight="1" x14ac:dyDescent="0.2">
      <c r="B138" s="61" t="s">
        <v>19</v>
      </c>
      <c r="C138" s="62"/>
      <c r="D138" s="62"/>
      <c r="E138" s="63">
        <v>73</v>
      </c>
      <c r="F138" s="64">
        <f t="shared" si="11"/>
        <v>4.4000000000000003E-3</v>
      </c>
      <c r="G138" s="89">
        <f t="shared" si="12"/>
        <v>381</v>
      </c>
      <c r="H138" s="90">
        <v>293</v>
      </c>
      <c r="I138" s="65"/>
      <c r="J138" s="67">
        <f t="shared" si="15"/>
        <v>0</v>
      </c>
      <c r="K138" s="67">
        <f t="shared" si="16"/>
        <v>0</v>
      </c>
      <c r="L138" s="100" t="str">
        <f t="shared" si="17"/>
        <v/>
      </c>
    </row>
    <row r="139" spans="2:12" ht="17.25" customHeight="1" x14ac:dyDescent="0.2">
      <c r="B139" s="61" t="s">
        <v>19</v>
      </c>
      <c r="C139" s="62"/>
      <c r="D139" s="62"/>
      <c r="E139" s="63">
        <v>74</v>
      </c>
      <c r="F139" s="64">
        <f t="shared" si="11"/>
        <v>4.4000000000000003E-3</v>
      </c>
      <c r="G139" s="89">
        <f t="shared" si="12"/>
        <v>381</v>
      </c>
      <c r="H139" s="90">
        <v>293</v>
      </c>
      <c r="I139" s="65"/>
      <c r="J139" s="67">
        <f t="shared" si="15"/>
        <v>0</v>
      </c>
      <c r="K139" s="67">
        <f t="shared" si="16"/>
        <v>0</v>
      </c>
      <c r="L139" s="100" t="str">
        <f t="shared" si="17"/>
        <v/>
      </c>
    </row>
    <row r="140" spans="2:12" ht="17.25" customHeight="1" x14ac:dyDescent="0.2">
      <c r="B140" s="61" t="s">
        <v>19</v>
      </c>
      <c r="C140" s="62"/>
      <c r="D140" s="62"/>
      <c r="E140" s="63">
        <v>75</v>
      </c>
      <c r="F140" s="64">
        <f t="shared" si="11"/>
        <v>4.4000000000000003E-3</v>
      </c>
      <c r="G140" s="89">
        <f t="shared" si="12"/>
        <v>381</v>
      </c>
      <c r="H140" s="90">
        <v>293</v>
      </c>
      <c r="I140" s="65"/>
      <c r="J140" s="67">
        <f t="shared" si="15"/>
        <v>0</v>
      </c>
      <c r="K140" s="67">
        <f t="shared" si="16"/>
        <v>0</v>
      </c>
      <c r="L140" s="100" t="str">
        <f t="shared" si="17"/>
        <v/>
      </c>
    </row>
    <row r="141" spans="2:12" ht="17.25" customHeight="1" x14ac:dyDescent="0.2">
      <c r="B141" s="61" t="s">
        <v>19</v>
      </c>
      <c r="C141" s="62"/>
      <c r="D141" s="62"/>
      <c r="E141" s="63">
        <v>76</v>
      </c>
      <c r="F141" s="64">
        <f t="shared" si="11"/>
        <v>4.4000000000000003E-3</v>
      </c>
      <c r="G141" s="89">
        <f t="shared" si="12"/>
        <v>381</v>
      </c>
      <c r="H141" s="90">
        <v>293</v>
      </c>
      <c r="I141" s="65"/>
      <c r="J141" s="67">
        <f t="shared" si="15"/>
        <v>0</v>
      </c>
      <c r="K141" s="67">
        <f t="shared" si="16"/>
        <v>0</v>
      </c>
      <c r="L141" s="100" t="str">
        <f t="shared" si="17"/>
        <v/>
      </c>
    </row>
    <row r="142" spans="2:12" ht="17.25" customHeight="1" x14ac:dyDescent="0.2">
      <c r="B142" s="61" t="s">
        <v>19</v>
      </c>
      <c r="C142" s="62"/>
      <c r="D142" s="62"/>
      <c r="E142" s="63">
        <v>77</v>
      </c>
      <c r="F142" s="64">
        <f t="shared" si="11"/>
        <v>4.4000000000000003E-3</v>
      </c>
      <c r="G142" s="89">
        <f t="shared" si="12"/>
        <v>381</v>
      </c>
      <c r="H142" s="90">
        <v>293</v>
      </c>
      <c r="I142" s="65"/>
      <c r="J142" s="67">
        <f t="shared" si="15"/>
        <v>0</v>
      </c>
      <c r="K142" s="67">
        <f t="shared" si="16"/>
        <v>0</v>
      </c>
      <c r="L142" s="100" t="str">
        <f t="shared" si="17"/>
        <v/>
      </c>
    </row>
    <row r="143" spans="2:12" ht="17.25" customHeight="1" x14ac:dyDescent="0.2">
      <c r="B143" s="61" t="s">
        <v>19</v>
      </c>
      <c r="C143" s="62"/>
      <c r="D143" s="62"/>
      <c r="E143" s="63">
        <v>78</v>
      </c>
      <c r="F143" s="64">
        <f t="shared" si="11"/>
        <v>4.4000000000000003E-3</v>
      </c>
      <c r="G143" s="89">
        <f t="shared" si="12"/>
        <v>381</v>
      </c>
      <c r="H143" s="90">
        <v>293</v>
      </c>
      <c r="I143" s="65"/>
      <c r="J143" s="67">
        <f t="shared" si="15"/>
        <v>0</v>
      </c>
      <c r="K143" s="67">
        <f t="shared" si="16"/>
        <v>0</v>
      </c>
      <c r="L143" s="100" t="str">
        <f t="shared" si="17"/>
        <v/>
      </c>
    </row>
    <row r="144" spans="2:12" ht="17.25" customHeight="1" x14ac:dyDescent="0.2">
      <c r="B144" s="61" t="s">
        <v>19</v>
      </c>
      <c r="C144" s="62"/>
      <c r="D144" s="62"/>
      <c r="E144" s="63">
        <v>79</v>
      </c>
      <c r="F144" s="64">
        <f t="shared" si="11"/>
        <v>4.4000000000000003E-3</v>
      </c>
      <c r="G144" s="89">
        <f t="shared" si="12"/>
        <v>381</v>
      </c>
      <c r="H144" s="90">
        <v>293</v>
      </c>
      <c r="I144" s="65"/>
      <c r="J144" s="67">
        <f t="shared" si="15"/>
        <v>0</v>
      </c>
      <c r="K144" s="67">
        <f t="shared" si="16"/>
        <v>0</v>
      </c>
      <c r="L144" s="100" t="str">
        <f t="shared" si="17"/>
        <v/>
      </c>
    </row>
    <row r="145" spans="2:12" ht="17.25" customHeight="1" x14ac:dyDescent="0.2">
      <c r="B145" s="61" t="s">
        <v>19</v>
      </c>
      <c r="C145" s="62"/>
      <c r="D145" s="62"/>
      <c r="E145" s="63">
        <v>80</v>
      </c>
      <c r="F145" s="64">
        <f t="shared" si="11"/>
        <v>4.4000000000000003E-3</v>
      </c>
      <c r="G145" s="89">
        <f t="shared" si="12"/>
        <v>381</v>
      </c>
      <c r="H145" s="90">
        <v>293</v>
      </c>
      <c r="I145" s="65"/>
      <c r="J145" s="67">
        <f t="shared" si="15"/>
        <v>0</v>
      </c>
      <c r="K145" s="67">
        <f t="shared" si="16"/>
        <v>0</v>
      </c>
      <c r="L145" s="100" t="str">
        <f t="shared" si="17"/>
        <v/>
      </c>
    </row>
    <row r="146" spans="2:12" ht="17.25" customHeight="1" x14ac:dyDescent="0.2">
      <c r="B146" s="61" t="s">
        <v>19</v>
      </c>
      <c r="C146" s="62"/>
      <c r="D146" s="62"/>
      <c r="E146" s="63">
        <v>81</v>
      </c>
      <c r="F146" s="64">
        <f t="shared" si="11"/>
        <v>4.4000000000000003E-3</v>
      </c>
      <c r="G146" s="89">
        <f t="shared" si="12"/>
        <v>381</v>
      </c>
      <c r="H146" s="90">
        <v>293</v>
      </c>
      <c r="I146" s="65"/>
      <c r="J146" s="67">
        <f t="shared" si="15"/>
        <v>0</v>
      </c>
      <c r="K146" s="67">
        <f t="shared" si="16"/>
        <v>0</v>
      </c>
      <c r="L146" s="100" t="str">
        <f t="shared" si="17"/>
        <v/>
      </c>
    </row>
    <row r="147" spans="2:12" ht="17.25" customHeight="1" x14ac:dyDescent="0.2">
      <c r="B147" s="61" t="s">
        <v>19</v>
      </c>
      <c r="C147" s="62"/>
      <c r="D147" s="62"/>
      <c r="E147" s="63">
        <v>82</v>
      </c>
      <c r="F147" s="64">
        <f t="shared" si="11"/>
        <v>4.4000000000000003E-3</v>
      </c>
      <c r="G147" s="89">
        <f t="shared" si="12"/>
        <v>381</v>
      </c>
      <c r="H147" s="90">
        <v>293</v>
      </c>
      <c r="I147" s="65"/>
      <c r="J147" s="67">
        <f t="shared" si="15"/>
        <v>0</v>
      </c>
      <c r="K147" s="67">
        <f t="shared" si="16"/>
        <v>0</v>
      </c>
      <c r="L147" s="100" t="str">
        <f t="shared" si="17"/>
        <v/>
      </c>
    </row>
    <row r="148" spans="2:12" ht="17.25" customHeight="1" x14ac:dyDescent="0.2">
      <c r="B148" s="61" t="s">
        <v>19</v>
      </c>
      <c r="C148" s="62"/>
      <c r="D148" s="62"/>
      <c r="E148" s="63">
        <v>83</v>
      </c>
      <c r="F148" s="64">
        <f t="shared" si="11"/>
        <v>4.4000000000000003E-3</v>
      </c>
      <c r="G148" s="89">
        <f t="shared" si="12"/>
        <v>381</v>
      </c>
      <c r="H148" s="90">
        <v>293</v>
      </c>
      <c r="I148" s="65"/>
      <c r="J148" s="67">
        <f t="shared" si="15"/>
        <v>0</v>
      </c>
      <c r="K148" s="67">
        <f t="shared" si="16"/>
        <v>0</v>
      </c>
      <c r="L148" s="100" t="str">
        <f t="shared" si="17"/>
        <v/>
      </c>
    </row>
    <row r="149" spans="2:12" ht="17.25" customHeight="1" x14ac:dyDescent="0.2">
      <c r="B149" s="61" t="s">
        <v>19</v>
      </c>
      <c r="C149" s="62"/>
      <c r="D149" s="62"/>
      <c r="E149" s="63">
        <v>84</v>
      </c>
      <c r="F149" s="64">
        <f t="shared" si="11"/>
        <v>4.4000000000000003E-3</v>
      </c>
      <c r="G149" s="89">
        <f t="shared" si="12"/>
        <v>381</v>
      </c>
      <c r="H149" s="90">
        <v>293</v>
      </c>
      <c r="I149" s="65"/>
      <c r="J149" s="67">
        <f t="shared" si="15"/>
        <v>0</v>
      </c>
      <c r="K149" s="67">
        <f t="shared" si="16"/>
        <v>0</v>
      </c>
      <c r="L149" s="100" t="str">
        <f t="shared" si="17"/>
        <v/>
      </c>
    </row>
    <row r="150" spans="2:12" ht="17.25" customHeight="1" x14ac:dyDescent="0.2">
      <c r="B150" s="61" t="s">
        <v>19</v>
      </c>
      <c r="C150" s="62"/>
      <c r="D150" s="62"/>
      <c r="E150" s="63">
        <v>85</v>
      </c>
      <c r="F150" s="64">
        <f t="shared" si="11"/>
        <v>4.4000000000000003E-3</v>
      </c>
      <c r="G150" s="89">
        <f t="shared" si="12"/>
        <v>381</v>
      </c>
      <c r="H150" s="90">
        <v>293</v>
      </c>
      <c r="I150" s="65"/>
      <c r="J150" s="67">
        <f t="shared" si="15"/>
        <v>0</v>
      </c>
      <c r="K150" s="67">
        <f t="shared" si="16"/>
        <v>0</v>
      </c>
      <c r="L150" s="100" t="str">
        <f t="shared" si="17"/>
        <v/>
      </c>
    </row>
    <row r="151" spans="2:12" ht="17.25" customHeight="1" x14ac:dyDescent="0.2">
      <c r="B151" s="61" t="s">
        <v>19</v>
      </c>
      <c r="C151" s="62"/>
      <c r="D151" s="62"/>
      <c r="E151" s="63">
        <v>86</v>
      </c>
      <c r="F151" s="64">
        <f t="shared" si="11"/>
        <v>4.4000000000000003E-3</v>
      </c>
      <c r="G151" s="89">
        <f t="shared" si="12"/>
        <v>381</v>
      </c>
      <c r="H151" s="90">
        <v>293</v>
      </c>
      <c r="I151" s="65"/>
      <c r="J151" s="67">
        <f t="shared" si="15"/>
        <v>0</v>
      </c>
      <c r="K151" s="67">
        <f t="shared" si="16"/>
        <v>0</v>
      </c>
      <c r="L151" s="100" t="str">
        <f t="shared" si="17"/>
        <v/>
      </c>
    </row>
    <row r="152" spans="2:12" ht="17.25" customHeight="1" x14ac:dyDescent="0.2">
      <c r="B152" s="61" t="s">
        <v>19</v>
      </c>
      <c r="C152" s="62"/>
      <c r="D152" s="62"/>
      <c r="E152" s="63">
        <v>87</v>
      </c>
      <c r="F152" s="64">
        <f t="shared" si="11"/>
        <v>4.4000000000000003E-3</v>
      </c>
      <c r="G152" s="89">
        <f t="shared" si="12"/>
        <v>381</v>
      </c>
      <c r="H152" s="90">
        <v>293</v>
      </c>
      <c r="I152" s="65"/>
      <c r="J152" s="67">
        <f t="shared" si="15"/>
        <v>0</v>
      </c>
      <c r="K152" s="67">
        <f t="shared" si="16"/>
        <v>0</v>
      </c>
      <c r="L152" s="100" t="str">
        <f t="shared" si="17"/>
        <v/>
      </c>
    </row>
    <row r="153" spans="2:12" ht="17.25" customHeight="1" x14ac:dyDescent="0.2">
      <c r="B153" s="61" t="s">
        <v>19</v>
      </c>
      <c r="C153" s="62"/>
      <c r="D153" s="62"/>
      <c r="E153" s="63">
        <v>88</v>
      </c>
      <c r="F153" s="64">
        <f t="shared" si="11"/>
        <v>4.4000000000000003E-3</v>
      </c>
      <c r="G153" s="89">
        <f t="shared" si="12"/>
        <v>381</v>
      </c>
      <c r="H153" s="90">
        <v>293</v>
      </c>
      <c r="I153" s="65"/>
      <c r="J153" s="67">
        <f t="shared" si="15"/>
        <v>0</v>
      </c>
      <c r="K153" s="67">
        <f t="shared" si="16"/>
        <v>0</v>
      </c>
      <c r="L153" s="100" t="str">
        <f t="shared" si="17"/>
        <v/>
      </c>
    </row>
    <row r="154" spans="2:12" ht="17.25" customHeight="1" x14ac:dyDescent="0.2">
      <c r="B154" s="61" t="s">
        <v>19</v>
      </c>
      <c r="C154" s="62"/>
      <c r="D154" s="62"/>
      <c r="E154" s="63">
        <v>89</v>
      </c>
      <c r="F154" s="64">
        <f t="shared" si="11"/>
        <v>4.4000000000000003E-3</v>
      </c>
      <c r="G154" s="89">
        <f t="shared" si="12"/>
        <v>381</v>
      </c>
      <c r="H154" s="90">
        <v>293</v>
      </c>
      <c r="I154" s="65"/>
      <c r="J154" s="67">
        <f t="shared" si="15"/>
        <v>0</v>
      </c>
      <c r="K154" s="67">
        <f t="shared" si="16"/>
        <v>0</v>
      </c>
      <c r="L154" s="100" t="str">
        <f t="shared" si="17"/>
        <v/>
      </c>
    </row>
    <row r="155" spans="2:12" ht="17.25" customHeight="1" x14ac:dyDescent="0.2">
      <c r="B155" s="61" t="s">
        <v>19</v>
      </c>
      <c r="C155" s="62"/>
      <c r="D155" s="62"/>
      <c r="E155" s="63">
        <v>90</v>
      </c>
      <c r="F155" s="64">
        <f t="shared" si="11"/>
        <v>4.4000000000000003E-3</v>
      </c>
      <c r="G155" s="89">
        <f t="shared" si="12"/>
        <v>381</v>
      </c>
      <c r="H155" s="90">
        <v>293</v>
      </c>
      <c r="I155" s="65"/>
      <c r="J155" s="67">
        <f t="shared" si="15"/>
        <v>0</v>
      </c>
      <c r="K155" s="67">
        <f t="shared" si="16"/>
        <v>0</v>
      </c>
      <c r="L155" s="100" t="str">
        <f t="shared" si="17"/>
        <v/>
      </c>
    </row>
    <row r="156" spans="2:12" ht="17.25" customHeight="1" x14ac:dyDescent="0.2">
      <c r="B156" s="61" t="s">
        <v>19</v>
      </c>
      <c r="C156" s="62"/>
      <c r="D156" s="62"/>
      <c r="E156" s="63">
        <v>91</v>
      </c>
      <c r="F156" s="64">
        <f t="shared" si="11"/>
        <v>4.4000000000000003E-3</v>
      </c>
      <c r="G156" s="89">
        <f t="shared" si="12"/>
        <v>381</v>
      </c>
      <c r="H156" s="90">
        <v>293</v>
      </c>
      <c r="I156" s="65"/>
      <c r="J156" s="67">
        <f t="shared" si="15"/>
        <v>0</v>
      </c>
      <c r="K156" s="67">
        <f t="shared" si="16"/>
        <v>0</v>
      </c>
      <c r="L156" s="100" t="str">
        <f t="shared" si="17"/>
        <v/>
      </c>
    </row>
    <row r="157" spans="2:12" ht="17.25" customHeight="1" x14ac:dyDescent="0.2">
      <c r="B157" s="61" t="s">
        <v>19</v>
      </c>
      <c r="C157" s="62"/>
      <c r="D157" s="62"/>
      <c r="E157" s="63">
        <v>92</v>
      </c>
      <c r="F157" s="64">
        <f t="shared" si="11"/>
        <v>4.4000000000000003E-3</v>
      </c>
      <c r="G157" s="89">
        <f t="shared" si="12"/>
        <v>381</v>
      </c>
      <c r="H157" s="90">
        <v>293</v>
      </c>
      <c r="I157" s="65"/>
      <c r="J157" s="67">
        <f t="shared" si="15"/>
        <v>0</v>
      </c>
      <c r="K157" s="67">
        <f t="shared" si="16"/>
        <v>0</v>
      </c>
      <c r="L157" s="100" t="str">
        <f t="shared" si="17"/>
        <v/>
      </c>
    </row>
    <row r="158" spans="2:12" ht="17.25" customHeight="1" x14ac:dyDescent="0.2">
      <c r="B158" s="61" t="s">
        <v>19</v>
      </c>
      <c r="C158" s="62"/>
      <c r="D158" s="62"/>
      <c r="E158" s="63">
        <v>93</v>
      </c>
      <c r="F158" s="64">
        <f t="shared" si="11"/>
        <v>4.4000000000000003E-3</v>
      </c>
      <c r="G158" s="89">
        <f t="shared" si="12"/>
        <v>381</v>
      </c>
      <c r="H158" s="90">
        <v>293</v>
      </c>
      <c r="I158" s="65"/>
      <c r="J158" s="67">
        <f t="shared" si="15"/>
        <v>0</v>
      </c>
      <c r="K158" s="67">
        <f t="shared" si="16"/>
        <v>0</v>
      </c>
      <c r="L158" s="100" t="str">
        <f t="shared" si="17"/>
        <v/>
      </c>
    </row>
    <row r="159" spans="2:12" ht="17.25" customHeight="1" x14ac:dyDescent="0.2">
      <c r="B159" s="61" t="s">
        <v>19</v>
      </c>
      <c r="C159" s="62"/>
      <c r="D159" s="62"/>
      <c r="E159" s="63">
        <v>94</v>
      </c>
      <c r="F159" s="64">
        <f t="shared" si="11"/>
        <v>4.4000000000000003E-3</v>
      </c>
      <c r="G159" s="89">
        <f t="shared" si="12"/>
        <v>381</v>
      </c>
      <c r="H159" s="90">
        <v>293</v>
      </c>
      <c r="I159" s="65"/>
      <c r="J159" s="67">
        <f t="shared" si="15"/>
        <v>0</v>
      </c>
      <c r="K159" s="67">
        <f t="shared" si="16"/>
        <v>0</v>
      </c>
      <c r="L159" s="100" t="str">
        <f t="shared" si="17"/>
        <v/>
      </c>
    </row>
    <row r="160" spans="2:12" ht="17.25" customHeight="1" x14ac:dyDescent="0.2">
      <c r="B160" s="61" t="s">
        <v>19</v>
      </c>
      <c r="C160" s="62"/>
      <c r="D160" s="62"/>
      <c r="E160" s="63">
        <v>95</v>
      </c>
      <c r="F160" s="64">
        <f t="shared" ref="F160:F223" si="18">IF($L$11=3,0.88%,IF($L$11=2,1.1%,IF($L$11=5,1.54%,0.44%)))</f>
        <v>4.4000000000000003E-3</v>
      </c>
      <c r="G160" s="89">
        <f t="shared" ref="G160:G223" si="19">IF($L$11=3,762,IF($L$11=2,952.5,IF($L$11=5,1333.5,381)))</f>
        <v>381</v>
      </c>
      <c r="H160" s="90">
        <v>293</v>
      </c>
      <c r="I160" s="65"/>
      <c r="J160" s="67">
        <f t="shared" si="15"/>
        <v>0</v>
      </c>
      <c r="K160" s="67">
        <f t="shared" si="16"/>
        <v>0</v>
      </c>
      <c r="L160" s="100" t="str">
        <f t="shared" si="17"/>
        <v/>
      </c>
    </row>
    <row r="161" spans="2:12" ht="17.25" customHeight="1" x14ac:dyDescent="0.2">
      <c r="B161" s="61" t="s">
        <v>19</v>
      </c>
      <c r="C161" s="62"/>
      <c r="D161" s="62"/>
      <c r="E161" s="63">
        <v>96</v>
      </c>
      <c r="F161" s="64">
        <f t="shared" si="18"/>
        <v>4.4000000000000003E-3</v>
      </c>
      <c r="G161" s="89">
        <f t="shared" si="19"/>
        <v>381</v>
      </c>
      <c r="H161" s="90">
        <v>293</v>
      </c>
      <c r="I161" s="65"/>
      <c r="J161" s="67">
        <f t="shared" si="15"/>
        <v>0</v>
      </c>
      <c r="K161" s="67">
        <f t="shared" si="16"/>
        <v>0</v>
      </c>
      <c r="L161" s="100" t="str">
        <f t="shared" si="17"/>
        <v/>
      </c>
    </row>
    <row r="162" spans="2:12" ht="17.25" customHeight="1" x14ac:dyDescent="0.2">
      <c r="B162" s="61" t="s">
        <v>19</v>
      </c>
      <c r="C162" s="62"/>
      <c r="D162" s="62"/>
      <c r="E162" s="63">
        <v>97</v>
      </c>
      <c r="F162" s="64">
        <f t="shared" si="18"/>
        <v>4.4000000000000003E-3</v>
      </c>
      <c r="G162" s="89">
        <f t="shared" si="19"/>
        <v>381</v>
      </c>
      <c r="H162" s="90">
        <v>293</v>
      </c>
      <c r="I162" s="65"/>
      <c r="J162" s="67">
        <f t="shared" si="15"/>
        <v>0</v>
      </c>
      <c r="K162" s="67">
        <f t="shared" si="16"/>
        <v>0</v>
      </c>
      <c r="L162" s="100" t="str">
        <f t="shared" si="17"/>
        <v/>
      </c>
    </row>
    <row r="163" spans="2:12" ht="17.25" customHeight="1" x14ac:dyDescent="0.2">
      <c r="B163" s="61" t="s">
        <v>19</v>
      </c>
      <c r="C163" s="62"/>
      <c r="D163" s="62"/>
      <c r="E163" s="63">
        <v>98</v>
      </c>
      <c r="F163" s="64">
        <f t="shared" si="18"/>
        <v>4.4000000000000003E-3</v>
      </c>
      <c r="G163" s="89">
        <f t="shared" si="19"/>
        <v>381</v>
      </c>
      <c r="H163" s="90">
        <v>293</v>
      </c>
      <c r="I163" s="65"/>
      <c r="J163" s="67">
        <f t="shared" si="15"/>
        <v>0</v>
      </c>
      <c r="K163" s="67">
        <f t="shared" si="16"/>
        <v>0</v>
      </c>
      <c r="L163" s="100" t="str">
        <f t="shared" si="17"/>
        <v/>
      </c>
    </row>
    <row r="164" spans="2:12" ht="17.25" hidden="1" customHeight="1" x14ac:dyDescent="0.2">
      <c r="B164" s="61" t="s">
        <v>19</v>
      </c>
      <c r="C164" s="62"/>
      <c r="D164" s="62"/>
      <c r="E164" s="63">
        <v>99</v>
      </c>
      <c r="F164" s="64">
        <f t="shared" si="18"/>
        <v>4.4000000000000003E-3</v>
      </c>
      <c r="G164" s="89">
        <f t="shared" si="19"/>
        <v>381</v>
      </c>
      <c r="H164" s="90">
        <v>293</v>
      </c>
      <c r="I164" s="65"/>
      <c r="J164" s="67">
        <f t="shared" si="15"/>
        <v>0</v>
      </c>
      <c r="K164" s="67">
        <f t="shared" si="16"/>
        <v>0</v>
      </c>
      <c r="L164" s="100" t="str">
        <f t="shared" si="17"/>
        <v/>
      </c>
    </row>
    <row r="165" spans="2:12" ht="17.25" hidden="1" customHeight="1" x14ac:dyDescent="0.2">
      <c r="B165" s="61" t="s">
        <v>19</v>
      </c>
      <c r="C165" s="62"/>
      <c r="D165" s="62"/>
      <c r="E165" s="63">
        <v>100</v>
      </c>
      <c r="F165" s="64">
        <f t="shared" si="18"/>
        <v>4.4000000000000003E-3</v>
      </c>
      <c r="G165" s="89">
        <f t="shared" si="19"/>
        <v>381</v>
      </c>
      <c r="H165" s="90">
        <v>293</v>
      </c>
      <c r="I165" s="65"/>
      <c r="J165" s="67">
        <f t="shared" si="15"/>
        <v>0</v>
      </c>
      <c r="K165" s="67">
        <f t="shared" si="16"/>
        <v>0</v>
      </c>
      <c r="L165" s="100" t="str">
        <f t="shared" si="17"/>
        <v/>
      </c>
    </row>
    <row r="166" spans="2:12" ht="17.25" hidden="1" customHeight="1" x14ac:dyDescent="0.2">
      <c r="B166" s="61" t="s">
        <v>19</v>
      </c>
      <c r="C166" s="62"/>
      <c r="D166" s="62"/>
      <c r="E166" s="63">
        <v>101</v>
      </c>
      <c r="F166" s="64">
        <f t="shared" si="18"/>
        <v>4.4000000000000003E-3</v>
      </c>
      <c r="G166" s="89">
        <f t="shared" si="19"/>
        <v>381</v>
      </c>
      <c r="H166" s="90">
        <v>293</v>
      </c>
      <c r="I166" s="65"/>
      <c r="J166" s="67">
        <f t="shared" si="15"/>
        <v>0</v>
      </c>
      <c r="K166" s="67">
        <f t="shared" si="16"/>
        <v>0</v>
      </c>
      <c r="L166" s="100" t="str">
        <f t="shared" si="17"/>
        <v/>
      </c>
    </row>
    <row r="167" spans="2:12" ht="17.25" hidden="1" customHeight="1" x14ac:dyDescent="0.2">
      <c r="B167" s="61" t="s">
        <v>19</v>
      </c>
      <c r="C167" s="62"/>
      <c r="D167" s="62"/>
      <c r="E167" s="63">
        <v>102</v>
      </c>
      <c r="F167" s="64">
        <f t="shared" si="18"/>
        <v>4.4000000000000003E-3</v>
      </c>
      <c r="G167" s="89">
        <f t="shared" si="19"/>
        <v>381</v>
      </c>
      <c r="H167" s="90">
        <v>293</v>
      </c>
      <c r="I167" s="65"/>
      <c r="J167" s="67">
        <f t="shared" ref="J167:J198" si="20">IF($E$64="",0,IF($E$67&gt;E166,IF(($J$62/COUNTA($E$13:$E$27,$J$13:$J$27))*F167&lt;G167,G167*COUNTA($E$13:$E$27,$J$13:$J$27),$J$62*F167),0))</f>
        <v>0</v>
      </c>
      <c r="K167" s="67">
        <f t="shared" ref="K167:K198" si="21">IF(AND($E$67&gt;=E167,$L$11=4),(E167-E166)*H167*COUNTA($E$13:$E$27,$J$13:$J$27),0)</f>
        <v>0</v>
      </c>
      <c r="L167" s="100" t="str">
        <f t="shared" si="17"/>
        <v/>
      </c>
    </row>
    <row r="168" spans="2:12" ht="17.25" hidden="1" customHeight="1" x14ac:dyDescent="0.2">
      <c r="B168" s="61" t="s">
        <v>19</v>
      </c>
      <c r="C168" s="62"/>
      <c r="D168" s="62"/>
      <c r="E168" s="63">
        <v>103</v>
      </c>
      <c r="F168" s="64">
        <f t="shared" si="18"/>
        <v>4.4000000000000003E-3</v>
      </c>
      <c r="G168" s="89">
        <f t="shared" si="19"/>
        <v>381</v>
      </c>
      <c r="H168" s="90">
        <v>293</v>
      </c>
      <c r="I168" s="65"/>
      <c r="J168" s="67">
        <f t="shared" si="20"/>
        <v>0</v>
      </c>
      <c r="K168" s="67">
        <f t="shared" si="21"/>
        <v>0</v>
      </c>
      <c r="L168" s="100" t="str">
        <f t="shared" si="17"/>
        <v/>
      </c>
    </row>
    <row r="169" spans="2:12" ht="17.25" hidden="1" customHeight="1" x14ac:dyDescent="0.2">
      <c r="B169" s="61" t="s">
        <v>19</v>
      </c>
      <c r="C169" s="62"/>
      <c r="D169" s="62"/>
      <c r="E169" s="63">
        <v>104</v>
      </c>
      <c r="F169" s="64">
        <f t="shared" si="18"/>
        <v>4.4000000000000003E-3</v>
      </c>
      <c r="G169" s="89">
        <f t="shared" si="19"/>
        <v>381</v>
      </c>
      <c r="H169" s="90">
        <v>293</v>
      </c>
      <c r="I169" s="65"/>
      <c r="J169" s="67">
        <f t="shared" si="20"/>
        <v>0</v>
      </c>
      <c r="K169" s="67">
        <f t="shared" si="21"/>
        <v>0</v>
      </c>
      <c r="L169" s="100" t="str">
        <f t="shared" si="17"/>
        <v/>
      </c>
    </row>
    <row r="170" spans="2:12" ht="17.25" hidden="1" customHeight="1" x14ac:dyDescent="0.2">
      <c r="B170" s="61" t="s">
        <v>19</v>
      </c>
      <c r="C170" s="62"/>
      <c r="D170" s="62"/>
      <c r="E170" s="63">
        <v>105</v>
      </c>
      <c r="F170" s="64">
        <f t="shared" si="18"/>
        <v>4.4000000000000003E-3</v>
      </c>
      <c r="G170" s="89">
        <f t="shared" si="19"/>
        <v>381</v>
      </c>
      <c r="H170" s="90">
        <v>293</v>
      </c>
      <c r="I170" s="65"/>
      <c r="J170" s="67">
        <f t="shared" si="20"/>
        <v>0</v>
      </c>
      <c r="K170" s="67">
        <f t="shared" si="21"/>
        <v>0</v>
      </c>
      <c r="L170" s="100" t="str">
        <f t="shared" si="17"/>
        <v/>
      </c>
    </row>
    <row r="171" spans="2:12" ht="17.25" hidden="1" customHeight="1" x14ac:dyDescent="0.2">
      <c r="B171" s="61" t="s">
        <v>19</v>
      </c>
      <c r="C171" s="62"/>
      <c r="D171" s="62"/>
      <c r="E171" s="63">
        <v>106</v>
      </c>
      <c r="F171" s="64">
        <f t="shared" si="18"/>
        <v>4.4000000000000003E-3</v>
      </c>
      <c r="G171" s="89">
        <f t="shared" si="19"/>
        <v>381</v>
      </c>
      <c r="H171" s="90">
        <v>293</v>
      </c>
      <c r="I171" s="65"/>
      <c r="J171" s="67">
        <f t="shared" si="20"/>
        <v>0</v>
      </c>
      <c r="K171" s="67">
        <f t="shared" si="21"/>
        <v>0</v>
      </c>
      <c r="L171" s="100" t="str">
        <f t="shared" si="17"/>
        <v/>
      </c>
    </row>
    <row r="172" spans="2:12" ht="17.25" hidden="1" customHeight="1" x14ac:dyDescent="0.2">
      <c r="B172" s="61" t="s">
        <v>19</v>
      </c>
      <c r="C172" s="62"/>
      <c r="D172" s="62"/>
      <c r="E172" s="63">
        <v>107</v>
      </c>
      <c r="F172" s="64">
        <f t="shared" si="18"/>
        <v>4.4000000000000003E-3</v>
      </c>
      <c r="G172" s="89">
        <f t="shared" si="19"/>
        <v>381</v>
      </c>
      <c r="H172" s="90">
        <v>293</v>
      </c>
      <c r="I172" s="65"/>
      <c r="J172" s="67">
        <f t="shared" si="20"/>
        <v>0</v>
      </c>
      <c r="K172" s="67">
        <f t="shared" si="21"/>
        <v>0</v>
      </c>
      <c r="L172" s="100" t="str">
        <f t="shared" si="17"/>
        <v/>
      </c>
    </row>
    <row r="173" spans="2:12" ht="17.25" hidden="1" customHeight="1" x14ac:dyDescent="0.2">
      <c r="B173" s="61" t="s">
        <v>19</v>
      </c>
      <c r="C173" s="62"/>
      <c r="D173" s="62"/>
      <c r="E173" s="63">
        <v>108</v>
      </c>
      <c r="F173" s="64">
        <f t="shared" si="18"/>
        <v>4.4000000000000003E-3</v>
      </c>
      <c r="G173" s="89">
        <f t="shared" si="19"/>
        <v>381</v>
      </c>
      <c r="H173" s="90">
        <v>293</v>
      </c>
      <c r="I173" s="65"/>
      <c r="J173" s="67">
        <f t="shared" si="20"/>
        <v>0</v>
      </c>
      <c r="K173" s="67">
        <f t="shared" si="21"/>
        <v>0</v>
      </c>
      <c r="L173" s="100" t="str">
        <f t="shared" si="17"/>
        <v/>
      </c>
    </row>
    <row r="174" spans="2:12" ht="17.25" hidden="1" customHeight="1" x14ac:dyDescent="0.2">
      <c r="B174" s="61" t="s">
        <v>19</v>
      </c>
      <c r="C174" s="62"/>
      <c r="D174" s="62"/>
      <c r="E174" s="63">
        <v>109</v>
      </c>
      <c r="F174" s="64">
        <f t="shared" si="18"/>
        <v>4.4000000000000003E-3</v>
      </c>
      <c r="G174" s="89">
        <f t="shared" si="19"/>
        <v>381</v>
      </c>
      <c r="H174" s="90">
        <v>293</v>
      </c>
      <c r="I174" s="65"/>
      <c r="J174" s="67">
        <f t="shared" si="20"/>
        <v>0</v>
      </c>
      <c r="K174" s="67">
        <f t="shared" si="21"/>
        <v>0</v>
      </c>
      <c r="L174" s="100" t="str">
        <f t="shared" si="17"/>
        <v/>
      </c>
    </row>
    <row r="175" spans="2:12" ht="17.25" hidden="1" customHeight="1" x14ac:dyDescent="0.2">
      <c r="B175" s="61" t="s">
        <v>19</v>
      </c>
      <c r="C175" s="62"/>
      <c r="D175" s="62"/>
      <c r="E175" s="63">
        <v>110</v>
      </c>
      <c r="F175" s="64">
        <f t="shared" si="18"/>
        <v>4.4000000000000003E-3</v>
      </c>
      <c r="G175" s="89">
        <f t="shared" si="19"/>
        <v>381</v>
      </c>
      <c r="H175" s="90">
        <v>293</v>
      </c>
      <c r="I175" s="65"/>
      <c r="J175" s="67">
        <f t="shared" si="20"/>
        <v>0</v>
      </c>
      <c r="K175" s="67">
        <f t="shared" si="21"/>
        <v>0</v>
      </c>
      <c r="L175" s="100" t="str">
        <f t="shared" si="17"/>
        <v/>
      </c>
    </row>
    <row r="176" spans="2:12" ht="17.25" hidden="1" customHeight="1" x14ac:dyDescent="0.2">
      <c r="B176" s="61" t="s">
        <v>19</v>
      </c>
      <c r="C176" s="62"/>
      <c r="D176" s="62"/>
      <c r="E176" s="63">
        <v>111</v>
      </c>
      <c r="F176" s="64">
        <f t="shared" si="18"/>
        <v>4.4000000000000003E-3</v>
      </c>
      <c r="G176" s="89">
        <f t="shared" si="19"/>
        <v>381</v>
      </c>
      <c r="H176" s="90">
        <v>293</v>
      </c>
      <c r="I176" s="65"/>
      <c r="J176" s="67">
        <f t="shared" si="20"/>
        <v>0</v>
      </c>
      <c r="K176" s="67">
        <f t="shared" si="21"/>
        <v>0</v>
      </c>
      <c r="L176" s="100" t="str">
        <f t="shared" si="17"/>
        <v/>
      </c>
    </row>
    <row r="177" spans="2:12" ht="17.25" hidden="1" customHeight="1" x14ac:dyDescent="0.2">
      <c r="B177" s="61" t="s">
        <v>19</v>
      </c>
      <c r="C177" s="62"/>
      <c r="D177" s="62"/>
      <c r="E177" s="63">
        <v>112</v>
      </c>
      <c r="F177" s="64">
        <f t="shared" si="18"/>
        <v>4.4000000000000003E-3</v>
      </c>
      <c r="G177" s="89">
        <f t="shared" si="19"/>
        <v>381</v>
      </c>
      <c r="H177" s="90">
        <v>293</v>
      </c>
      <c r="I177" s="65"/>
      <c r="J177" s="67">
        <f t="shared" si="20"/>
        <v>0</v>
      </c>
      <c r="K177" s="67">
        <f t="shared" si="21"/>
        <v>0</v>
      </c>
      <c r="L177" s="100" t="str">
        <f t="shared" si="17"/>
        <v/>
      </c>
    </row>
    <row r="178" spans="2:12" ht="17.25" hidden="1" customHeight="1" x14ac:dyDescent="0.2">
      <c r="B178" s="61" t="s">
        <v>19</v>
      </c>
      <c r="C178" s="62"/>
      <c r="D178" s="62"/>
      <c r="E178" s="63">
        <v>113</v>
      </c>
      <c r="F178" s="64">
        <f t="shared" si="18"/>
        <v>4.4000000000000003E-3</v>
      </c>
      <c r="G178" s="89">
        <f t="shared" si="19"/>
        <v>381</v>
      </c>
      <c r="H178" s="90">
        <v>293</v>
      </c>
      <c r="I178" s="65"/>
      <c r="J178" s="67">
        <f t="shared" si="20"/>
        <v>0</v>
      </c>
      <c r="K178" s="67">
        <f t="shared" si="21"/>
        <v>0</v>
      </c>
      <c r="L178" s="100" t="str">
        <f t="shared" si="17"/>
        <v/>
      </c>
    </row>
    <row r="179" spans="2:12" ht="17.25" hidden="1" customHeight="1" x14ac:dyDescent="0.2">
      <c r="B179" s="61" t="s">
        <v>19</v>
      </c>
      <c r="C179" s="62"/>
      <c r="D179" s="62"/>
      <c r="E179" s="63">
        <v>114</v>
      </c>
      <c r="F179" s="64">
        <f t="shared" si="18"/>
        <v>4.4000000000000003E-3</v>
      </c>
      <c r="G179" s="89">
        <f t="shared" si="19"/>
        <v>381</v>
      </c>
      <c r="H179" s="90">
        <v>293</v>
      </c>
      <c r="I179" s="65"/>
      <c r="J179" s="67">
        <f t="shared" si="20"/>
        <v>0</v>
      </c>
      <c r="K179" s="67">
        <f t="shared" si="21"/>
        <v>0</v>
      </c>
      <c r="L179" s="100" t="str">
        <f t="shared" si="17"/>
        <v/>
      </c>
    </row>
    <row r="180" spans="2:12" ht="17.25" hidden="1" customHeight="1" x14ac:dyDescent="0.2">
      <c r="B180" s="61" t="s">
        <v>19</v>
      </c>
      <c r="C180" s="62"/>
      <c r="D180" s="62"/>
      <c r="E180" s="63">
        <v>115</v>
      </c>
      <c r="F180" s="64">
        <f t="shared" si="18"/>
        <v>4.4000000000000003E-3</v>
      </c>
      <c r="G180" s="89">
        <f t="shared" si="19"/>
        <v>381</v>
      </c>
      <c r="H180" s="90">
        <v>293</v>
      </c>
      <c r="I180" s="65"/>
      <c r="J180" s="67">
        <f t="shared" si="20"/>
        <v>0</v>
      </c>
      <c r="K180" s="67">
        <f t="shared" si="21"/>
        <v>0</v>
      </c>
      <c r="L180" s="100" t="str">
        <f t="shared" si="17"/>
        <v/>
      </c>
    </row>
    <row r="181" spans="2:12" ht="17.25" hidden="1" customHeight="1" x14ac:dyDescent="0.2">
      <c r="B181" s="61" t="s">
        <v>19</v>
      </c>
      <c r="C181" s="62"/>
      <c r="D181" s="62"/>
      <c r="E181" s="63">
        <v>116</v>
      </c>
      <c r="F181" s="64">
        <f t="shared" si="18"/>
        <v>4.4000000000000003E-3</v>
      </c>
      <c r="G181" s="89">
        <f t="shared" si="19"/>
        <v>381</v>
      </c>
      <c r="H181" s="90">
        <v>293</v>
      </c>
      <c r="I181" s="65"/>
      <c r="J181" s="67">
        <f t="shared" si="20"/>
        <v>0</v>
      </c>
      <c r="K181" s="67">
        <f t="shared" si="21"/>
        <v>0</v>
      </c>
      <c r="L181" s="100" t="str">
        <f t="shared" si="17"/>
        <v/>
      </c>
    </row>
    <row r="182" spans="2:12" ht="17.25" hidden="1" customHeight="1" x14ac:dyDescent="0.2">
      <c r="B182" s="61" t="s">
        <v>19</v>
      </c>
      <c r="C182" s="62"/>
      <c r="D182" s="62"/>
      <c r="E182" s="63">
        <v>117</v>
      </c>
      <c r="F182" s="64">
        <f t="shared" si="18"/>
        <v>4.4000000000000003E-3</v>
      </c>
      <c r="G182" s="89">
        <f t="shared" si="19"/>
        <v>381</v>
      </c>
      <c r="H182" s="90">
        <v>293</v>
      </c>
      <c r="I182" s="65"/>
      <c r="J182" s="67">
        <f t="shared" si="20"/>
        <v>0</v>
      </c>
      <c r="K182" s="67">
        <f t="shared" si="21"/>
        <v>0</v>
      </c>
      <c r="L182" s="100" t="str">
        <f t="shared" si="17"/>
        <v/>
      </c>
    </row>
    <row r="183" spans="2:12" ht="17.25" hidden="1" customHeight="1" x14ac:dyDescent="0.2">
      <c r="B183" s="61" t="s">
        <v>19</v>
      </c>
      <c r="C183" s="62"/>
      <c r="D183" s="62"/>
      <c r="E183" s="63">
        <v>118</v>
      </c>
      <c r="F183" s="64">
        <f t="shared" si="18"/>
        <v>4.4000000000000003E-3</v>
      </c>
      <c r="G183" s="89">
        <f t="shared" si="19"/>
        <v>381</v>
      </c>
      <c r="H183" s="90">
        <v>293</v>
      </c>
      <c r="I183" s="65"/>
      <c r="J183" s="67">
        <f t="shared" si="20"/>
        <v>0</v>
      </c>
      <c r="K183" s="67">
        <f t="shared" si="21"/>
        <v>0</v>
      </c>
      <c r="L183" s="100" t="str">
        <f t="shared" si="17"/>
        <v/>
      </c>
    </row>
    <row r="184" spans="2:12" ht="17.25" hidden="1" customHeight="1" x14ac:dyDescent="0.2">
      <c r="B184" s="61" t="s">
        <v>19</v>
      </c>
      <c r="C184" s="62"/>
      <c r="D184" s="62"/>
      <c r="E184" s="63">
        <v>119</v>
      </c>
      <c r="F184" s="64">
        <f t="shared" si="18"/>
        <v>4.4000000000000003E-3</v>
      </c>
      <c r="G184" s="89">
        <f t="shared" si="19"/>
        <v>381</v>
      </c>
      <c r="H184" s="90">
        <v>293</v>
      </c>
      <c r="I184" s="65"/>
      <c r="J184" s="67">
        <f t="shared" si="20"/>
        <v>0</v>
      </c>
      <c r="K184" s="67">
        <f t="shared" si="21"/>
        <v>0</v>
      </c>
      <c r="L184" s="100" t="str">
        <f t="shared" si="17"/>
        <v/>
      </c>
    </row>
    <row r="185" spans="2:12" ht="17.25" hidden="1" customHeight="1" x14ac:dyDescent="0.2">
      <c r="B185" s="61" t="s">
        <v>19</v>
      </c>
      <c r="C185" s="62"/>
      <c r="D185" s="62"/>
      <c r="E185" s="63">
        <v>120</v>
      </c>
      <c r="F185" s="64">
        <f t="shared" si="18"/>
        <v>4.4000000000000003E-3</v>
      </c>
      <c r="G185" s="89">
        <f t="shared" si="19"/>
        <v>381</v>
      </c>
      <c r="H185" s="90">
        <v>293</v>
      </c>
      <c r="I185" s="65"/>
      <c r="J185" s="67">
        <f t="shared" si="20"/>
        <v>0</v>
      </c>
      <c r="K185" s="67">
        <f t="shared" si="21"/>
        <v>0</v>
      </c>
      <c r="L185" s="100" t="str">
        <f t="shared" si="17"/>
        <v/>
      </c>
    </row>
    <row r="186" spans="2:12" ht="17.25" hidden="1" customHeight="1" x14ac:dyDescent="0.2">
      <c r="B186" s="61" t="s">
        <v>19</v>
      </c>
      <c r="C186" s="62"/>
      <c r="D186" s="62"/>
      <c r="E186" s="63">
        <v>121</v>
      </c>
      <c r="F186" s="64">
        <f t="shared" si="18"/>
        <v>4.4000000000000003E-3</v>
      </c>
      <c r="G186" s="89">
        <f t="shared" si="19"/>
        <v>381</v>
      </c>
      <c r="H186" s="90">
        <v>293</v>
      </c>
      <c r="I186" s="65"/>
      <c r="J186" s="67">
        <f t="shared" si="20"/>
        <v>0</v>
      </c>
      <c r="K186" s="67">
        <f t="shared" si="21"/>
        <v>0</v>
      </c>
      <c r="L186" s="100" t="str">
        <f t="shared" si="17"/>
        <v/>
      </c>
    </row>
    <row r="187" spans="2:12" ht="17.25" hidden="1" customHeight="1" x14ac:dyDescent="0.2">
      <c r="B187" s="61" t="s">
        <v>19</v>
      </c>
      <c r="C187" s="62"/>
      <c r="D187" s="62"/>
      <c r="E187" s="63">
        <v>122</v>
      </c>
      <c r="F187" s="64">
        <f t="shared" si="18"/>
        <v>4.4000000000000003E-3</v>
      </c>
      <c r="G187" s="89">
        <f t="shared" si="19"/>
        <v>381</v>
      </c>
      <c r="H187" s="90">
        <v>293</v>
      </c>
      <c r="I187" s="65"/>
      <c r="J187" s="67">
        <f t="shared" si="20"/>
        <v>0</v>
      </c>
      <c r="K187" s="67">
        <f t="shared" si="21"/>
        <v>0</v>
      </c>
      <c r="L187" s="100" t="str">
        <f t="shared" si="17"/>
        <v/>
      </c>
    </row>
    <row r="188" spans="2:12" ht="17.25" hidden="1" customHeight="1" x14ac:dyDescent="0.2">
      <c r="B188" s="61" t="s">
        <v>19</v>
      </c>
      <c r="C188" s="62"/>
      <c r="D188" s="62"/>
      <c r="E188" s="63">
        <v>123</v>
      </c>
      <c r="F188" s="64">
        <f t="shared" si="18"/>
        <v>4.4000000000000003E-3</v>
      </c>
      <c r="G188" s="89">
        <f t="shared" si="19"/>
        <v>381</v>
      </c>
      <c r="H188" s="90">
        <v>293</v>
      </c>
      <c r="I188" s="65"/>
      <c r="J188" s="67">
        <f t="shared" si="20"/>
        <v>0</v>
      </c>
      <c r="K188" s="67">
        <f t="shared" si="21"/>
        <v>0</v>
      </c>
      <c r="L188" s="100" t="str">
        <f t="shared" si="17"/>
        <v/>
      </c>
    </row>
    <row r="189" spans="2:12" ht="17.25" hidden="1" customHeight="1" x14ac:dyDescent="0.2">
      <c r="B189" s="61" t="s">
        <v>19</v>
      </c>
      <c r="C189" s="62"/>
      <c r="D189" s="62"/>
      <c r="E189" s="63">
        <v>124</v>
      </c>
      <c r="F189" s="64">
        <f t="shared" si="18"/>
        <v>4.4000000000000003E-3</v>
      </c>
      <c r="G189" s="89">
        <f t="shared" si="19"/>
        <v>381</v>
      </c>
      <c r="H189" s="90">
        <v>293</v>
      </c>
      <c r="I189" s="65"/>
      <c r="J189" s="67">
        <f t="shared" si="20"/>
        <v>0</v>
      </c>
      <c r="K189" s="67">
        <f t="shared" si="21"/>
        <v>0</v>
      </c>
      <c r="L189" s="100" t="str">
        <f t="shared" si="17"/>
        <v/>
      </c>
    </row>
    <row r="190" spans="2:12" ht="17.25" hidden="1" customHeight="1" x14ac:dyDescent="0.2">
      <c r="B190" s="61" t="s">
        <v>19</v>
      </c>
      <c r="C190" s="62"/>
      <c r="D190" s="62"/>
      <c r="E190" s="63">
        <v>125</v>
      </c>
      <c r="F190" s="64">
        <f t="shared" si="18"/>
        <v>4.4000000000000003E-3</v>
      </c>
      <c r="G190" s="89">
        <f t="shared" si="19"/>
        <v>381</v>
      </c>
      <c r="H190" s="90">
        <v>293</v>
      </c>
      <c r="I190" s="65"/>
      <c r="J190" s="67">
        <f t="shared" si="20"/>
        <v>0</v>
      </c>
      <c r="K190" s="67">
        <f t="shared" si="21"/>
        <v>0</v>
      </c>
      <c r="L190" s="100" t="str">
        <f t="shared" si="17"/>
        <v/>
      </c>
    </row>
    <row r="191" spans="2:12" ht="17.25" hidden="1" customHeight="1" x14ac:dyDescent="0.2">
      <c r="B191" s="61" t="s">
        <v>19</v>
      </c>
      <c r="C191" s="62"/>
      <c r="D191" s="62"/>
      <c r="E191" s="63">
        <v>126</v>
      </c>
      <c r="F191" s="64">
        <f t="shared" si="18"/>
        <v>4.4000000000000003E-3</v>
      </c>
      <c r="G191" s="89">
        <f t="shared" si="19"/>
        <v>381</v>
      </c>
      <c r="H191" s="90">
        <v>293</v>
      </c>
      <c r="I191" s="65"/>
      <c r="J191" s="67">
        <f t="shared" si="20"/>
        <v>0</v>
      </c>
      <c r="K191" s="67">
        <f t="shared" si="21"/>
        <v>0</v>
      </c>
      <c r="L191" s="100" t="str">
        <f t="shared" si="17"/>
        <v/>
      </c>
    </row>
    <row r="192" spans="2:12" ht="17.25" hidden="1" customHeight="1" x14ac:dyDescent="0.2">
      <c r="B192" s="61" t="s">
        <v>19</v>
      </c>
      <c r="C192" s="62"/>
      <c r="D192" s="62"/>
      <c r="E192" s="63">
        <v>127</v>
      </c>
      <c r="F192" s="64">
        <f t="shared" si="18"/>
        <v>4.4000000000000003E-3</v>
      </c>
      <c r="G192" s="89">
        <f t="shared" si="19"/>
        <v>381</v>
      </c>
      <c r="H192" s="90">
        <v>293</v>
      </c>
      <c r="I192" s="65"/>
      <c r="J192" s="67">
        <f t="shared" si="20"/>
        <v>0</v>
      </c>
      <c r="K192" s="67">
        <f t="shared" si="21"/>
        <v>0</v>
      </c>
      <c r="L192" s="100" t="str">
        <f t="shared" si="17"/>
        <v/>
      </c>
    </row>
    <row r="193" spans="2:12" ht="17.25" hidden="1" customHeight="1" x14ac:dyDescent="0.2">
      <c r="B193" s="61" t="s">
        <v>19</v>
      </c>
      <c r="C193" s="62"/>
      <c r="D193" s="62"/>
      <c r="E193" s="63">
        <v>128</v>
      </c>
      <c r="F193" s="64">
        <f t="shared" si="18"/>
        <v>4.4000000000000003E-3</v>
      </c>
      <c r="G193" s="89">
        <f t="shared" si="19"/>
        <v>381</v>
      </c>
      <c r="H193" s="90">
        <v>293</v>
      </c>
      <c r="I193" s="65"/>
      <c r="J193" s="67">
        <f t="shared" si="20"/>
        <v>0</v>
      </c>
      <c r="K193" s="67">
        <f t="shared" si="21"/>
        <v>0</v>
      </c>
      <c r="L193" s="100" t="str">
        <f t="shared" si="17"/>
        <v/>
      </c>
    </row>
    <row r="194" spans="2:12" ht="17.25" hidden="1" customHeight="1" x14ac:dyDescent="0.2">
      <c r="B194" s="61" t="s">
        <v>19</v>
      </c>
      <c r="C194" s="62"/>
      <c r="D194" s="62"/>
      <c r="E194" s="63">
        <v>129</v>
      </c>
      <c r="F194" s="64">
        <f t="shared" si="18"/>
        <v>4.4000000000000003E-3</v>
      </c>
      <c r="G194" s="89">
        <f t="shared" si="19"/>
        <v>381</v>
      </c>
      <c r="H194" s="90">
        <v>293</v>
      </c>
      <c r="I194" s="65"/>
      <c r="J194" s="67">
        <f t="shared" si="20"/>
        <v>0</v>
      </c>
      <c r="K194" s="67">
        <f t="shared" si="21"/>
        <v>0</v>
      </c>
      <c r="L194" s="100" t="str">
        <f t="shared" si="17"/>
        <v/>
      </c>
    </row>
    <row r="195" spans="2:12" ht="17.25" hidden="1" customHeight="1" x14ac:dyDescent="0.2">
      <c r="B195" s="61" t="s">
        <v>19</v>
      </c>
      <c r="C195" s="62"/>
      <c r="D195" s="62"/>
      <c r="E195" s="63">
        <v>130</v>
      </c>
      <c r="F195" s="64">
        <f t="shared" si="18"/>
        <v>4.4000000000000003E-3</v>
      </c>
      <c r="G195" s="89">
        <f t="shared" si="19"/>
        <v>381</v>
      </c>
      <c r="H195" s="90">
        <v>293</v>
      </c>
      <c r="I195" s="65"/>
      <c r="J195" s="67">
        <f t="shared" si="20"/>
        <v>0</v>
      </c>
      <c r="K195" s="67">
        <f t="shared" si="21"/>
        <v>0</v>
      </c>
      <c r="L195" s="100" t="str">
        <f t="shared" si="17"/>
        <v/>
      </c>
    </row>
    <row r="196" spans="2:12" ht="17.25" hidden="1" customHeight="1" x14ac:dyDescent="0.2">
      <c r="B196" s="61" t="s">
        <v>19</v>
      </c>
      <c r="C196" s="62"/>
      <c r="D196" s="62"/>
      <c r="E196" s="63">
        <v>131</v>
      </c>
      <c r="F196" s="64">
        <f t="shared" si="18"/>
        <v>4.4000000000000003E-3</v>
      </c>
      <c r="G196" s="89">
        <f t="shared" si="19"/>
        <v>381</v>
      </c>
      <c r="H196" s="90">
        <v>293</v>
      </c>
      <c r="I196" s="65"/>
      <c r="J196" s="67">
        <f t="shared" si="20"/>
        <v>0</v>
      </c>
      <c r="K196" s="67">
        <f t="shared" si="21"/>
        <v>0</v>
      </c>
      <c r="L196" s="100" t="str">
        <f t="shared" si="17"/>
        <v/>
      </c>
    </row>
    <row r="197" spans="2:12" ht="17.25" hidden="1" customHeight="1" x14ac:dyDescent="0.2">
      <c r="B197" s="61" t="s">
        <v>19</v>
      </c>
      <c r="C197" s="62"/>
      <c r="D197" s="62"/>
      <c r="E197" s="63">
        <v>132</v>
      </c>
      <c r="F197" s="64">
        <f t="shared" si="18"/>
        <v>4.4000000000000003E-3</v>
      </c>
      <c r="G197" s="89">
        <f t="shared" si="19"/>
        <v>381</v>
      </c>
      <c r="H197" s="90">
        <v>293</v>
      </c>
      <c r="I197" s="65"/>
      <c r="J197" s="67">
        <f t="shared" si="20"/>
        <v>0</v>
      </c>
      <c r="K197" s="67">
        <f t="shared" si="21"/>
        <v>0</v>
      </c>
      <c r="L197" s="100" t="str">
        <f t="shared" si="17"/>
        <v/>
      </c>
    </row>
    <row r="198" spans="2:12" ht="17.25" hidden="1" customHeight="1" x14ac:dyDescent="0.2">
      <c r="B198" s="61" t="s">
        <v>19</v>
      </c>
      <c r="C198" s="62"/>
      <c r="D198" s="62"/>
      <c r="E198" s="63">
        <v>133</v>
      </c>
      <c r="F198" s="64">
        <f t="shared" si="18"/>
        <v>4.4000000000000003E-3</v>
      </c>
      <c r="G198" s="89">
        <f t="shared" si="19"/>
        <v>381</v>
      </c>
      <c r="H198" s="90">
        <v>293</v>
      </c>
      <c r="I198" s="65"/>
      <c r="J198" s="67">
        <f t="shared" si="20"/>
        <v>0</v>
      </c>
      <c r="K198" s="67">
        <f t="shared" si="21"/>
        <v>0</v>
      </c>
      <c r="L198" s="100" t="str">
        <f t="shared" si="17"/>
        <v/>
      </c>
    </row>
    <row r="199" spans="2:12" ht="17.25" hidden="1" customHeight="1" x14ac:dyDescent="0.2">
      <c r="B199" s="61" t="s">
        <v>19</v>
      </c>
      <c r="C199" s="62"/>
      <c r="D199" s="62"/>
      <c r="E199" s="63">
        <v>134</v>
      </c>
      <c r="F199" s="64">
        <f t="shared" si="18"/>
        <v>4.4000000000000003E-3</v>
      </c>
      <c r="G199" s="89">
        <f t="shared" si="19"/>
        <v>381</v>
      </c>
      <c r="H199" s="90">
        <v>293</v>
      </c>
      <c r="I199" s="65"/>
      <c r="J199" s="67">
        <f t="shared" ref="J199:J230" si="22">IF($E$64="",0,IF($E$67&gt;E198,IF(($J$62/COUNTA($E$13:$E$27,$J$13:$J$27))*F199&lt;G199,G199*COUNTA($E$13:$E$27,$J$13:$J$27),$J$62*F199),0))</f>
        <v>0</v>
      </c>
      <c r="K199" s="67">
        <f t="shared" ref="K199:K230" si="23">IF(AND($E$67&gt;=E199,$L$11=4),(E199-E198)*H199*COUNTA($E$13:$E$27,$J$13:$J$27),0)</f>
        <v>0</v>
      </c>
      <c r="L199" s="100" t="str">
        <f t="shared" si="17"/>
        <v/>
      </c>
    </row>
    <row r="200" spans="2:12" ht="17.25" hidden="1" customHeight="1" x14ac:dyDescent="0.2">
      <c r="B200" s="61" t="s">
        <v>19</v>
      </c>
      <c r="C200" s="62"/>
      <c r="D200" s="62"/>
      <c r="E200" s="63">
        <v>135</v>
      </c>
      <c r="F200" s="64">
        <f t="shared" si="18"/>
        <v>4.4000000000000003E-3</v>
      </c>
      <c r="G200" s="89">
        <f t="shared" si="19"/>
        <v>381</v>
      </c>
      <c r="H200" s="90">
        <v>293</v>
      </c>
      <c r="I200" s="65"/>
      <c r="J200" s="67">
        <f t="shared" si="22"/>
        <v>0</v>
      </c>
      <c r="K200" s="67">
        <f t="shared" si="23"/>
        <v>0</v>
      </c>
      <c r="L200" s="100" t="str">
        <f t="shared" ref="L200:L263" si="24">IF($E$65="","",IF($E$67&gt;=E200,L199+1,""))</f>
        <v/>
      </c>
    </row>
    <row r="201" spans="2:12" ht="17.25" hidden="1" customHeight="1" x14ac:dyDescent="0.2">
      <c r="B201" s="61" t="s">
        <v>19</v>
      </c>
      <c r="C201" s="62"/>
      <c r="D201" s="62"/>
      <c r="E201" s="63">
        <v>136</v>
      </c>
      <c r="F201" s="64">
        <f t="shared" si="18"/>
        <v>4.4000000000000003E-3</v>
      </c>
      <c r="G201" s="89">
        <f t="shared" si="19"/>
        <v>381</v>
      </c>
      <c r="H201" s="90">
        <v>293</v>
      </c>
      <c r="I201" s="65"/>
      <c r="J201" s="67">
        <f t="shared" si="22"/>
        <v>0</v>
      </c>
      <c r="K201" s="67">
        <f t="shared" si="23"/>
        <v>0</v>
      </c>
      <c r="L201" s="100" t="str">
        <f t="shared" si="24"/>
        <v/>
      </c>
    </row>
    <row r="202" spans="2:12" ht="17.25" hidden="1" customHeight="1" x14ac:dyDescent="0.2">
      <c r="B202" s="61" t="s">
        <v>19</v>
      </c>
      <c r="C202" s="62"/>
      <c r="D202" s="62"/>
      <c r="E202" s="63">
        <v>137</v>
      </c>
      <c r="F202" s="64">
        <f t="shared" si="18"/>
        <v>4.4000000000000003E-3</v>
      </c>
      <c r="G202" s="89">
        <f t="shared" si="19"/>
        <v>381</v>
      </c>
      <c r="H202" s="90">
        <v>293</v>
      </c>
      <c r="I202" s="65"/>
      <c r="J202" s="67">
        <f t="shared" si="22"/>
        <v>0</v>
      </c>
      <c r="K202" s="67">
        <f t="shared" si="23"/>
        <v>0</v>
      </c>
      <c r="L202" s="100" t="str">
        <f t="shared" si="24"/>
        <v/>
      </c>
    </row>
    <row r="203" spans="2:12" ht="17.25" hidden="1" customHeight="1" x14ac:dyDescent="0.2">
      <c r="B203" s="61" t="s">
        <v>19</v>
      </c>
      <c r="C203" s="62"/>
      <c r="D203" s="62"/>
      <c r="E203" s="63">
        <v>138</v>
      </c>
      <c r="F203" s="64">
        <f t="shared" si="18"/>
        <v>4.4000000000000003E-3</v>
      </c>
      <c r="G203" s="89">
        <f t="shared" si="19"/>
        <v>381</v>
      </c>
      <c r="H203" s="90">
        <v>293</v>
      </c>
      <c r="I203" s="65"/>
      <c r="J203" s="67">
        <f t="shared" si="22"/>
        <v>0</v>
      </c>
      <c r="K203" s="67">
        <f t="shared" si="23"/>
        <v>0</v>
      </c>
      <c r="L203" s="100" t="str">
        <f t="shared" si="24"/>
        <v/>
      </c>
    </row>
    <row r="204" spans="2:12" ht="17.25" hidden="1" customHeight="1" x14ac:dyDescent="0.2">
      <c r="B204" s="61" t="s">
        <v>19</v>
      </c>
      <c r="C204" s="62"/>
      <c r="D204" s="62"/>
      <c r="E204" s="63">
        <v>139</v>
      </c>
      <c r="F204" s="64">
        <f t="shared" si="18"/>
        <v>4.4000000000000003E-3</v>
      </c>
      <c r="G204" s="89">
        <f t="shared" si="19"/>
        <v>381</v>
      </c>
      <c r="H204" s="90">
        <v>293</v>
      </c>
      <c r="I204" s="65"/>
      <c r="J204" s="67">
        <f t="shared" si="22"/>
        <v>0</v>
      </c>
      <c r="K204" s="67">
        <f t="shared" si="23"/>
        <v>0</v>
      </c>
      <c r="L204" s="100" t="str">
        <f t="shared" si="24"/>
        <v/>
      </c>
    </row>
    <row r="205" spans="2:12" ht="17.25" hidden="1" customHeight="1" x14ac:dyDescent="0.2">
      <c r="B205" s="61" t="s">
        <v>19</v>
      </c>
      <c r="C205" s="62"/>
      <c r="D205" s="62"/>
      <c r="E205" s="63">
        <v>140</v>
      </c>
      <c r="F205" s="64">
        <f t="shared" si="18"/>
        <v>4.4000000000000003E-3</v>
      </c>
      <c r="G205" s="89">
        <f t="shared" si="19"/>
        <v>381</v>
      </c>
      <c r="H205" s="90">
        <v>293</v>
      </c>
      <c r="I205" s="65"/>
      <c r="J205" s="67">
        <f t="shared" si="22"/>
        <v>0</v>
      </c>
      <c r="K205" s="67">
        <f t="shared" si="23"/>
        <v>0</v>
      </c>
      <c r="L205" s="100" t="str">
        <f t="shared" si="24"/>
        <v/>
      </c>
    </row>
    <row r="206" spans="2:12" ht="17.25" hidden="1" customHeight="1" x14ac:dyDescent="0.2">
      <c r="B206" s="61" t="s">
        <v>19</v>
      </c>
      <c r="C206" s="62"/>
      <c r="D206" s="62"/>
      <c r="E206" s="63">
        <v>141</v>
      </c>
      <c r="F206" s="64">
        <f t="shared" si="18"/>
        <v>4.4000000000000003E-3</v>
      </c>
      <c r="G206" s="89">
        <f t="shared" si="19"/>
        <v>381</v>
      </c>
      <c r="H206" s="90">
        <v>293</v>
      </c>
      <c r="I206" s="65"/>
      <c r="J206" s="67">
        <f t="shared" si="22"/>
        <v>0</v>
      </c>
      <c r="K206" s="67">
        <f t="shared" si="23"/>
        <v>0</v>
      </c>
      <c r="L206" s="100" t="str">
        <f t="shared" si="24"/>
        <v/>
      </c>
    </row>
    <row r="207" spans="2:12" ht="17.25" hidden="1" customHeight="1" x14ac:dyDescent="0.2">
      <c r="B207" s="61" t="s">
        <v>19</v>
      </c>
      <c r="C207" s="62"/>
      <c r="D207" s="62"/>
      <c r="E207" s="63">
        <v>142</v>
      </c>
      <c r="F207" s="64">
        <f t="shared" si="18"/>
        <v>4.4000000000000003E-3</v>
      </c>
      <c r="G207" s="89">
        <f t="shared" si="19"/>
        <v>381</v>
      </c>
      <c r="H207" s="90">
        <v>293</v>
      </c>
      <c r="I207" s="65"/>
      <c r="J207" s="67">
        <f t="shared" si="22"/>
        <v>0</v>
      </c>
      <c r="K207" s="67">
        <f t="shared" si="23"/>
        <v>0</v>
      </c>
      <c r="L207" s="100" t="str">
        <f t="shared" si="24"/>
        <v/>
      </c>
    </row>
    <row r="208" spans="2:12" ht="17.25" hidden="1" customHeight="1" x14ac:dyDescent="0.2">
      <c r="B208" s="61" t="s">
        <v>19</v>
      </c>
      <c r="C208" s="62"/>
      <c r="D208" s="62"/>
      <c r="E208" s="63">
        <v>143</v>
      </c>
      <c r="F208" s="64">
        <f t="shared" si="18"/>
        <v>4.4000000000000003E-3</v>
      </c>
      <c r="G208" s="89">
        <f t="shared" si="19"/>
        <v>381</v>
      </c>
      <c r="H208" s="90">
        <v>293</v>
      </c>
      <c r="I208" s="65"/>
      <c r="J208" s="67">
        <f t="shared" si="22"/>
        <v>0</v>
      </c>
      <c r="K208" s="67">
        <f t="shared" si="23"/>
        <v>0</v>
      </c>
      <c r="L208" s="100" t="str">
        <f t="shared" si="24"/>
        <v/>
      </c>
    </row>
    <row r="209" spans="2:12" ht="17.25" hidden="1" customHeight="1" x14ac:dyDescent="0.2">
      <c r="B209" s="61" t="s">
        <v>19</v>
      </c>
      <c r="C209" s="62"/>
      <c r="D209" s="62"/>
      <c r="E209" s="63">
        <v>144</v>
      </c>
      <c r="F209" s="64">
        <f t="shared" si="18"/>
        <v>4.4000000000000003E-3</v>
      </c>
      <c r="G209" s="89">
        <f t="shared" si="19"/>
        <v>381</v>
      </c>
      <c r="H209" s="90">
        <v>293</v>
      </c>
      <c r="I209" s="65"/>
      <c r="J209" s="67">
        <f t="shared" si="22"/>
        <v>0</v>
      </c>
      <c r="K209" s="67">
        <f t="shared" si="23"/>
        <v>0</v>
      </c>
      <c r="L209" s="100" t="str">
        <f t="shared" si="24"/>
        <v/>
      </c>
    </row>
    <row r="210" spans="2:12" ht="17.25" hidden="1" customHeight="1" x14ac:dyDescent="0.2">
      <c r="B210" s="61" t="s">
        <v>19</v>
      </c>
      <c r="C210" s="62"/>
      <c r="D210" s="62"/>
      <c r="E210" s="63">
        <v>145</v>
      </c>
      <c r="F210" s="64">
        <f t="shared" si="18"/>
        <v>4.4000000000000003E-3</v>
      </c>
      <c r="G210" s="89">
        <f t="shared" si="19"/>
        <v>381</v>
      </c>
      <c r="H210" s="90">
        <v>293</v>
      </c>
      <c r="I210" s="65"/>
      <c r="J210" s="67">
        <f t="shared" si="22"/>
        <v>0</v>
      </c>
      <c r="K210" s="67">
        <f t="shared" si="23"/>
        <v>0</v>
      </c>
      <c r="L210" s="100" t="str">
        <f t="shared" si="24"/>
        <v/>
      </c>
    </row>
    <row r="211" spans="2:12" ht="17.25" hidden="1" customHeight="1" x14ac:dyDescent="0.2">
      <c r="B211" s="61" t="s">
        <v>19</v>
      </c>
      <c r="C211" s="62"/>
      <c r="D211" s="62"/>
      <c r="E211" s="63">
        <v>146</v>
      </c>
      <c r="F211" s="64">
        <f t="shared" si="18"/>
        <v>4.4000000000000003E-3</v>
      </c>
      <c r="G211" s="89">
        <f t="shared" si="19"/>
        <v>381</v>
      </c>
      <c r="H211" s="90">
        <v>293</v>
      </c>
      <c r="I211" s="65"/>
      <c r="J211" s="67">
        <f t="shared" si="22"/>
        <v>0</v>
      </c>
      <c r="K211" s="67">
        <f t="shared" si="23"/>
        <v>0</v>
      </c>
      <c r="L211" s="100" t="str">
        <f t="shared" si="24"/>
        <v/>
      </c>
    </row>
    <row r="212" spans="2:12" ht="17.25" hidden="1" customHeight="1" x14ac:dyDescent="0.2">
      <c r="B212" s="61" t="s">
        <v>19</v>
      </c>
      <c r="C212" s="62"/>
      <c r="D212" s="62"/>
      <c r="E212" s="63">
        <v>147</v>
      </c>
      <c r="F212" s="64">
        <f t="shared" si="18"/>
        <v>4.4000000000000003E-3</v>
      </c>
      <c r="G212" s="89">
        <f t="shared" si="19"/>
        <v>381</v>
      </c>
      <c r="H212" s="90">
        <v>293</v>
      </c>
      <c r="I212" s="65"/>
      <c r="J212" s="67">
        <f t="shared" si="22"/>
        <v>0</v>
      </c>
      <c r="K212" s="67">
        <f t="shared" si="23"/>
        <v>0</v>
      </c>
      <c r="L212" s="100" t="str">
        <f t="shared" si="24"/>
        <v/>
      </c>
    </row>
    <row r="213" spans="2:12" ht="17.25" hidden="1" customHeight="1" x14ac:dyDescent="0.2">
      <c r="B213" s="61" t="s">
        <v>19</v>
      </c>
      <c r="C213" s="62"/>
      <c r="D213" s="62"/>
      <c r="E213" s="63">
        <v>148</v>
      </c>
      <c r="F213" s="64">
        <f t="shared" si="18"/>
        <v>4.4000000000000003E-3</v>
      </c>
      <c r="G213" s="89">
        <f t="shared" si="19"/>
        <v>381</v>
      </c>
      <c r="H213" s="90">
        <v>293</v>
      </c>
      <c r="I213" s="65"/>
      <c r="J213" s="67">
        <f t="shared" si="22"/>
        <v>0</v>
      </c>
      <c r="K213" s="67">
        <f t="shared" si="23"/>
        <v>0</v>
      </c>
      <c r="L213" s="100" t="str">
        <f t="shared" si="24"/>
        <v/>
      </c>
    </row>
    <row r="214" spans="2:12" ht="17.25" hidden="1" customHeight="1" x14ac:dyDescent="0.2">
      <c r="B214" s="61" t="s">
        <v>19</v>
      </c>
      <c r="C214" s="62"/>
      <c r="D214" s="62"/>
      <c r="E214" s="63">
        <v>149</v>
      </c>
      <c r="F214" s="64">
        <f t="shared" si="18"/>
        <v>4.4000000000000003E-3</v>
      </c>
      <c r="G214" s="89">
        <f t="shared" si="19"/>
        <v>381</v>
      </c>
      <c r="H214" s="90">
        <v>293</v>
      </c>
      <c r="I214" s="65"/>
      <c r="J214" s="67">
        <f t="shared" si="22"/>
        <v>0</v>
      </c>
      <c r="K214" s="67">
        <f t="shared" si="23"/>
        <v>0</v>
      </c>
      <c r="L214" s="100" t="str">
        <f t="shared" si="24"/>
        <v/>
      </c>
    </row>
    <row r="215" spans="2:12" ht="17.25" hidden="1" customHeight="1" x14ac:dyDescent="0.2">
      <c r="B215" s="61" t="s">
        <v>19</v>
      </c>
      <c r="C215" s="62"/>
      <c r="D215" s="62"/>
      <c r="E215" s="63">
        <v>150</v>
      </c>
      <c r="F215" s="64">
        <f t="shared" si="18"/>
        <v>4.4000000000000003E-3</v>
      </c>
      <c r="G215" s="89">
        <f t="shared" si="19"/>
        <v>381</v>
      </c>
      <c r="H215" s="90">
        <v>293</v>
      </c>
      <c r="I215" s="65"/>
      <c r="J215" s="67">
        <f t="shared" si="22"/>
        <v>0</v>
      </c>
      <c r="K215" s="67">
        <f t="shared" si="23"/>
        <v>0</v>
      </c>
      <c r="L215" s="100" t="str">
        <f t="shared" si="24"/>
        <v/>
      </c>
    </row>
    <row r="216" spans="2:12" ht="17.25" hidden="1" customHeight="1" x14ac:dyDescent="0.2">
      <c r="B216" s="61" t="s">
        <v>19</v>
      </c>
      <c r="C216" s="62"/>
      <c r="D216" s="62"/>
      <c r="E216" s="63">
        <v>151</v>
      </c>
      <c r="F216" s="64">
        <f t="shared" si="18"/>
        <v>4.4000000000000003E-3</v>
      </c>
      <c r="G216" s="89">
        <f t="shared" si="19"/>
        <v>381</v>
      </c>
      <c r="H216" s="90">
        <v>293</v>
      </c>
      <c r="I216" s="65"/>
      <c r="J216" s="67">
        <f t="shared" si="22"/>
        <v>0</v>
      </c>
      <c r="K216" s="67">
        <f t="shared" si="23"/>
        <v>0</v>
      </c>
      <c r="L216" s="100" t="str">
        <f t="shared" si="24"/>
        <v/>
      </c>
    </row>
    <row r="217" spans="2:12" ht="17.25" hidden="1" customHeight="1" x14ac:dyDescent="0.2">
      <c r="B217" s="61" t="s">
        <v>19</v>
      </c>
      <c r="C217" s="62"/>
      <c r="D217" s="62"/>
      <c r="E217" s="63">
        <v>152</v>
      </c>
      <c r="F217" s="64">
        <f t="shared" si="18"/>
        <v>4.4000000000000003E-3</v>
      </c>
      <c r="G217" s="89">
        <f t="shared" si="19"/>
        <v>381</v>
      </c>
      <c r="H217" s="90">
        <v>293</v>
      </c>
      <c r="I217" s="65"/>
      <c r="J217" s="67">
        <f t="shared" si="22"/>
        <v>0</v>
      </c>
      <c r="K217" s="67">
        <f t="shared" si="23"/>
        <v>0</v>
      </c>
      <c r="L217" s="100" t="str">
        <f t="shared" si="24"/>
        <v/>
      </c>
    </row>
    <row r="218" spans="2:12" ht="17.25" hidden="1" customHeight="1" x14ac:dyDescent="0.2">
      <c r="B218" s="61" t="s">
        <v>19</v>
      </c>
      <c r="C218" s="62"/>
      <c r="D218" s="62"/>
      <c r="E218" s="63">
        <v>153</v>
      </c>
      <c r="F218" s="64">
        <f t="shared" si="18"/>
        <v>4.4000000000000003E-3</v>
      </c>
      <c r="G218" s="89">
        <f t="shared" si="19"/>
        <v>381</v>
      </c>
      <c r="H218" s="90">
        <v>293</v>
      </c>
      <c r="I218" s="65"/>
      <c r="J218" s="67">
        <f t="shared" si="22"/>
        <v>0</v>
      </c>
      <c r="K218" s="67">
        <f t="shared" si="23"/>
        <v>0</v>
      </c>
      <c r="L218" s="100" t="str">
        <f t="shared" si="24"/>
        <v/>
      </c>
    </row>
    <row r="219" spans="2:12" ht="17.25" hidden="1" customHeight="1" x14ac:dyDescent="0.2">
      <c r="B219" s="61" t="s">
        <v>19</v>
      </c>
      <c r="C219" s="62"/>
      <c r="D219" s="62"/>
      <c r="E219" s="63">
        <v>154</v>
      </c>
      <c r="F219" s="64">
        <f t="shared" si="18"/>
        <v>4.4000000000000003E-3</v>
      </c>
      <c r="G219" s="89">
        <f t="shared" si="19"/>
        <v>381</v>
      </c>
      <c r="H219" s="90">
        <v>293</v>
      </c>
      <c r="I219" s="65"/>
      <c r="J219" s="67">
        <f t="shared" si="22"/>
        <v>0</v>
      </c>
      <c r="K219" s="67">
        <f t="shared" si="23"/>
        <v>0</v>
      </c>
      <c r="L219" s="100" t="str">
        <f t="shared" si="24"/>
        <v/>
      </c>
    </row>
    <row r="220" spans="2:12" ht="17.25" hidden="1" customHeight="1" x14ac:dyDescent="0.2">
      <c r="B220" s="61" t="s">
        <v>19</v>
      </c>
      <c r="C220" s="62"/>
      <c r="D220" s="62"/>
      <c r="E220" s="63">
        <v>155</v>
      </c>
      <c r="F220" s="64">
        <f t="shared" si="18"/>
        <v>4.4000000000000003E-3</v>
      </c>
      <c r="G220" s="89">
        <f t="shared" si="19"/>
        <v>381</v>
      </c>
      <c r="H220" s="90">
        <v>293</v>
      </c>
      <c r="I220" s="65"/>
      <c r="J220" s="67">
        <f t="shared" si="22"/>
        <v>0</v>
      </c>
      <c r="K220" s="67">
        <f t="shared" si="23"/>
        <v>0</v>
      </c>
      <c r="L220" s="100" t="str">
        <f t="shared" si="24"/>
        <v/>
      </c>
    </row>
    <row r="221" spans="2:12" ht="17.25" hidden="1" customHeight="1" x14ac:dyDescent="0.2">
      <c r="B221" s="61" t="s">
        <v>19</v>
      </c>
      <c r="C221" s="62"/>
      <c r="D221" s="62"/>
      <c r="E221" s="63">
        <v>156</v>
      </c>
      <c r="F221" s="64">
        <f t="shared" si="18"/>
        <v>4.4000000000000003E-3</v>
      </c>
      <c r="G221" s="89">
        <f t="shared" si="19"/>
        <v>381</v>
      </c>
      <c r="H221" s="90">
        <v>293</v>
      </c>
      <c r="I221" s="65"/>
      <c r="J221" s="67">
        <f t="shared" si="22"/>
        <v>0</v>
      </c>
      <c r="K221" s="67">
        <f t="shared" si="23"/>
        <v>0</v>
      </c>
      <c r="L221" s="100" t="str">
        <f t="shared" si="24"/>
        <v/>
      </c>
    </row>
    <row r="222" spans="2:12" ht="17.25" hidden="1" customHeight="1" x14ac:dyDescent="0.2">
      <c r="B222" s="61" t="s">
        <v>19</v>
      </c>
      <c r="C222" s="62"/>
      <c r="D222" s="62"/>
      <c r="E222" s="63">
        <v>157</v>
      </c>
      <c r="F222" s="64">
        <f t="shared" si="18"/>
        <v>4.4000000000000003E-3</v>
      </c>
      <c r="G222" s="89">
        <f t="shared" si="19"/>
        <v>381</v>
      </c>
      <c r="H222" s="90">
        <v>293</v>
      </c>
      <c r="I222" s="65"/>
      <c r="J222" s="67">
        <f t="shared" si="22"/>
        <v>0</v>
      </c>
      <c r="K222" s="67">
        <f t="shared" si="23"/>
        <v>0</v>
      </c>
      <c r="L222" s="100" t="str">
        <f t="shared" si="24"/>
        <v/>
      </c>
    </row>
    <row r="223" spans="2:12" ht="17.25" hidden="1" customHeight="1" x14ac:dyDescent="0.2">
      <c r="B223" s="61" t="s">
        <v>19</v>
      </c>
      <c r="C223" s="62"/>
      <c r="D223" s="62"/>
      <c r="E223" s="63">
        <v>158</v>
      </c>
      <c r="F223" s="64">
        <f t="shared" si="18"/>
        <v>4.4000000000000003E-3</v>
      </c>
      <c r="G223" s="89">
        <f t="shared" si="19"/>
        <v>381</v>
      </c>
      <c r="H223" s="90">
        <v>293</v>
      </c>
      <c r="I223" s="65"/>
      <c r="J223" s="67">
        <f t="shared" si="22"/>
        <v>0</v>
      </c>
      <c r="K223" s="67">
        <f t="shared" si="23"/>
        <v>0</v>
      </c>
      <c r="L223" s="100" t="str">
        <f t="shared" si="24"/>
        <v/>
      </c>
    </row>
    <row r="224" spans="2:12" ht="17.25" hidden="1" customHeight="1" x14ac:dyDescent="0.2">
      <c r="B224" s="61" t="s">
        <v>19</v>
      </c>
      <c r="C224" s="62"/>
      <c r="D224" s="62"/>
      <c r="E224" s="63">
        <v>159</v>
      </c>
      <c r="F224" s="64">
        <f t="shared" ref="F224:F265" si="25">IF($L$11=3,0.88%,IF($L$11=2,1.1%,IF($L$11=5,1.54%,0.44%)))</f>
        <v>4.4000000000000003E-3</v>
      </c>
      <c r="G224" s="89">
        <f t="shared" ref="G224:G265" si="26">IF($L$11=3,762,IF($L$11=2,952.5,IF($L$11=5,1333.5,381)))</f>
        <v>381</v>
      </c>
      <c r="H224" s="90">
        <v>293</v>
      </c>
      <c r="I224" s="65"/>
      <c r="J224" s="67">
        <f t="shared" si="22"/>
        <v>0</v>
      </c>
      <c r="K224" s="67">
        <f t="shared" si="23"/>
        <v>0</v>
      </c>
      <c r="L224" s="100" t="str">
        <f t="shared" si="24"/>
        <v/>
      </c>
    </row>
    <row r="225" spans="2:12" ht="17.25" hidden="1" customHeight="1" x14ac:dyDescent="0.2">
      <c r="B225" s="61" t="s">
        <v>19</v>
      </c>
      <c r="C225" s="62"/>
      <c r="D225" s="62"/>
      <c r="E225" s="63">
        <v>160</v>
      </c>
      <c r="F225" s="64">
        <f t="shared" si="25"/>
        <v>4.4000000000000003E-3</v>
      </c>
      <c r="G225" s="89">
        <f t="shared" si="26"/>
        <v>381</v>
      </c>
      <c r="H225" s="90">
        <v>293</v>
      </c>
      <c r="I225" s="65"/>
      <c r="J225" s="67">
        <f t="shared" si="22"/>
        <v>0</v>
      </c>
      <c r="K225" s="67">
        <f t="shared" si="23"/>
        <v>0</v>
      </c>
      <c r="L225" s="100" t="str">
        <f t="shared" si="24"/>
        <v/>
      </c>
    </row>
    <row r="226" spans="2:12" ht="17.25" hidden="1" customHeight="1" x14ac:dyDescent="0.2">
      <c r="B226" s="61" t="s">
        <v>19</v>
      </c>
      <c r="C226" s="62"/>
      <c r="D226" s="62"/>
      <c r="E226" s="63">
        <v>161</v>
      </c>
      <c r="F226" s="64">
        <f t="shared" si="25"/>
        <v>4.4000000000000003E-3</v>
      </c>
      <c r="G226" s="89">
        <f t="shared" si="26"/>
        <v>381</v>
      </c>
      <c r="H226" s="90">
        <v>293</v>
      </c>
      <c r="I226" s="65"/>
      <c r="J226" s="67">
        <f t="shared" si="22"/>
        <v>0</v>
      </c>
      <c r="K226" s="67">
        <f t="shared" si="23"/>
        <v>0</v>
      </c>
      <c r="L226" s="100" t="str">
        <f t="shared" si="24"/>
        <v/>
      </c>
    </row>
    <row r="227" spans="2:12" ht="17.25" hidden="1" customHeight="1" x14ac:dyDescent="0.2">
      <c r="B227" s="61" t="s">
        <v>19</v>
      </c>
      <c r="C227" s="62"/>
      <c r="D227" s="62"/>
      <c r="E227" s="63">
        <v>162</v>
      </c>
      <c r="F227" s="64">
        <f t="shared" si="25"/>
        <v>4.4000000000000003E-3</v>
      </c>
      <c r="G227" s="89">
        <f t="shared" si="26"/>
        <v>381</v>
      </c>
      <c r="H227" s="90">
        <v>293</v>
      </c>
      <c r="I227" s="65"/>
      <c r="J227" s="67">
        <f t="shared" si="22"/>
        <v>0</v>
      </c>
      <c r="K227" s="67">
        <f t="shared" si="23"/>
        <v>0</v>
      </c>
      <c r="L227" s="100" t="str">
        <f t="shared" si="24"/>
        <v/>
      </c>
    </row>
    <row r="228" spans="2:12" ht="17.25" hidden="1" customHeight="1" x14ac:dyDescent="0.2">
      <c r="B228" s="61" t="s">
        <v>19</v>
      </c>
      <c r="C228" s="62"/>
      <c r="D228" s="62"/>
      <c r="E228" s="63">
        <v>163</v>
      </c>
      <c r="F228" s="64">
        <f t="shared" si="25"/>
        <v>4.4000000000000003E-3</v>
      </c>
      <c r="G228" s="89">
        <f t="shared" si="26"/>
        <v>381</v>
      </c>
      <c r="H228" s="90">
        <v>293</v>
      </c>
      <c r="I228" s="65"/>
      <c r="J228" s="67">
        <f t="shared" si="22"/>
        <v>0</v>
      </c>
      <c r="K228" s="67">
        <f t="shared" si="23"/>
        <v>0</v>
      </c>
      <c r="L228" s="100" t="str">
        <f t="shared" si="24"/>
        <v/>
      </c>
    </row>
    <row r="229" spans="2:12" ht="17.25" hidden="1" customHeight="1" x14ac:dyDescent="0.2">
      <c r="B229" s="61" t="s">
        <v>19</v>
      </c>
      <c r="C229" s="62"/>
      <c r="D229" s="62"/>
      <c r="E229" s="63">
        <v>164</v>
      </c>
      <c r="F229" s="64">
        <f t="shared" si="25"/>
        <v>4.4000000000000003E-3</v>
      </c>
      <c r="G229" s="89">
        <f t="shared" si="26"/>
        <v>381</v>
      </c>
      <c r="H229" s="90">
        <v>293</v>
      </c>
      <c r="I229" s="65"/>
      <c r="J229" s="67">
        <f t="shared" si="22"/>
        <v>0</v>
      </c>
      <c r="K229" s="67">
        <f t="shared" si="23"/>
        <v>0</v>
      </c>
      <c r="L229" s="100" t="str">
        <f t="shared" si="24"/>
        <v/>
      </c>
    </row>
    <row r="230" spans="2:12" ht="17.25" hidden="1" customHeight="1" x14ac:dyDescent="0.2">
      <c r="B230" s="61" t="s">
        <v>19</v>
      </c>
      <c r="C230" s="62"/>
      <c r="D230" s="62"/>
      <c r="E230" s="63">
        <v>165</v>
      </c>
      <c r="F230" s="64">
        <f t="shared" si="25"/>
        <v>4.4000000000000003E-3</v>
      </c>
      <c r="G230" s="89">
        <f t="shared" si="26"/>
        <v>381</v>
      </c>
      <c r="H230" s="90">
        <v>293</v>
      </c>
      <c r="I230" s="65"/>
      <c r="J230" s="67">
        <f t="shared" si="22"/>
        <v>0</v>
      </c>
      <c r="K230" s="67">
        <f t="shared" si="23"/>
        <v>0</v>
      </c>
      <c r="L230" s="100" t="str">
        <f t="shared" si="24"/>
        <v/>
      </c>
    </row>
    <row r="231" spans="2:12" ht="17.25" hidden="1" customHeight="1" x14ac:dyDescent="0.2">
      <c r="B231" s="61" t="s">
        <v>19</v>
      </c>
      <c r="C231" s="62"/>
      <c r="D231" s="62"/>
      <c r="E231" s="63">
        <v>166</v>
      </c>
      <c r="F231" s="64">
        <f t="shared" si="25"/>
        <v>4.4000000000000003E-3</v>
      </c>
      <c r="G231" s="89">
        <f t="shared" si="26"/>
        <v>381</v>
      </c>
      <c r="H231" s="90">
        <v>293</v>
      </c>
      <c r="I231" s="65"/>
      <c r="J231" s="67">
        <f t="shared" ref="J231:J265" si="27">IF($E$64="",0,IF($E$67&gt;E230,IF(($J$62/COUNTA($E$13:$E$27,$J$13:$J$27))*F231&lt;G231,G231*COUNTA($E$13:$E$27,$J$13:$J$27),$J$62*F231),0))</f>
        <v>0</v>
      </c>
      <c r="K231" s="67">
        <f t="shared" ref="K231:K265" si="28">IF(AND($E$67&gt;=E231,$L$11=4),(E231-E230)*H231*COUNTA($E$13:$E$27,$J$13:$J$27),0)</f>
        <v>0</v>
      </c>
      <c r="L231" s="100" t="str">
        <f t="shared" si="24"/>
        <v/>
      </c>
    </row>
    <row r="232" spans="2:12" ht="17.25" hidden="1" customHeight="1" x14ac:dyDescent="0.2">
      <c r="B232" s="61" t="s">
        <v>19</v>
      </c>
      <c r="C232" s="62"/>
      <c r="D232" s="62"/>
      <c r="E232" s="63">
        <v>167</v>
      </c>
      <c r="F232" s="64">
        <f t="shared" si="25"/>
        <v>4.4000000000000003E-3</v>
      </c>
      <c r="G232" s="89">
        <f t="shared" si="26"/>
        <v>381</v>
      </c>
      <c r="H232" s="90">
        <v>293</v>
      </c>
      <c r="I232" s="65"/>
      <c r="J232" s="67">
        <f t="shared" si="27"/>
        <v>0</v>
      </c>
      <c r="K232" s="67">
        <f t="shared" si="28"/>
        <v>0</v>
      </c>
      <c r="L232" s="100" t="str">
        <f t="shared" si="24"/>
        <v/>
      </c>
    </row>
    <row r="233" spans="2:12" ht="17.25" hidden="1" customHeight="1" x14ac:dyDescent="0.2">
      <c r="B233" s="61" t="s">
        <v>19</v>
      </c>
      <c r="C233" s="62"/>
      <c r="D233" s="62"/>
      <c r="E233" s="63">
        <v>168</v>
      </c>
      <c r="F233" s="64">
        <f t="shared" si="25"/>
        <v>4.4000000000000003E-3</v>
      </c>
      <c r="G233" s="89">
        <f t="shared" si="26"/>
        <v>381</v>
      </c>
      <c r="H233" s="90">
        <v>293</v>
      </c>
      <c r="I233" s="65"/>
      <c r="J233" s="67">
        <f t="shared" si="27"/>
        <v>0</v>
      </c>
      <c r="K233" s="67">
        <f t="shared" si="28"/>
        <v>0</v>
      </c>
      <c r="L233" s="100" t="str">
        <f t="shared" si="24"/>
        <v/>
      </c>
    </row>
    <row r="234" spans="2:12" ht="17.25" hidden="1" customHeight="1" x14ac:dyDescent="0.2">
      <c r="B234" s="61" t="s">
        <v>19</v>
      </c>
      <c r="C234" s="62"/>
      <c r="D234" s="62"/>
      <c r="E234" s="63">
        <v>169</v>
      </c>
      <c r="F234" s="64">
        <f t="shared" si="25"/>
        <v>4.4000000000000003E-3</v>
      </c>
      <c r="G234" s="89">
        <f t="shared" si="26"/>
        <v>381</v>
      </c>
      <c r="H234" s="90">
        <v>293</v>
      </c>
      <c r="I234" s="65"/>
      <c r="J234" s="67">
        <f t="shared" si="27"/>
        <v>0</v>
      </c>
      <c r="K234" s="67">
        <f t="shared" si="28"/>
        <v>0</v>
      </c>
      <c r="L234" s="100" t="str">
        <f t="shared" si="24"/>
        <v/>
      </c>
    </row>
    <row r="235" spans="2:12" ht="17.25" hidden="1" customHeight="1" x14ac:dyDescent="0.2">
      <c r="B235" s="61" t="s">
        <v>19</v>
      </c>
      <c r="C235" s="62"/>
      <c r="D235" s="62"/>
      <c r="E235" s="63">
        <v>170</v>
      </c>
      <c r="F235" s="64">
        <f t="shared" si="25"/>
        <v>4.4000000000000003E-3</v>
      </c>
      <c r="G235" s="89">
        <f t="shared" si="26"/>
        <v>381</v>
      </c>
      <c r="H235" s="90">
        <v>293</v>
      </c>
      <c r="I235" s="65"/>
      <c r="J235" s="67">
        <f t="shared" si="27"/>
        <v>0</v>
      </c>
      <c r="K235" s="67">
        <f t="shared" si="28"/>
        <v>0</v>
      </c>
      <c r="L235" s="100" t="str">
        <f t="shared" si="24"/>
        <v/>
      </c>
    </row>
    <row r="236" spans="2:12" ht="17.25" hidden="1" customHeight="1" x14ac:dyDescent="0.2">
      <c r="B236" s="61" t="s">
        <v>19</v>
      </c>
      <c r="C236" s="62"/>
      <c r="D236" s="62"/>
      <c r="E236" s="63">
        <v>171</v>
      </c>
      <c r="F236" s="64">
        <f t="shared" si="25"/>
        <v>4.4000000000000003E-3</v>
      </c>
      <c r="G236" s="89">
        <f t="shared" si="26"/>
        <v>381</v>
      </c>
      <c r="H236" s="90">
        <v>293</v>
      </c>
      <c r="I236" s="65"/>
      <c r="J236" s="67">
        <f t="shared" si="27"/>
        <v>0</v>
      </c>
      <c r="K236" s="67">
        <f t="shared" si="28"/>
        <v>0</v>
      </c>
      <c r="L236" s="100" t="str">
        <f t="shared" si="24"/>
        <v/>
      </c>
    </row>
    <row r="237" spans="2:12" ht="17.25" hidden="1" customHeight="1" x14ac:dyDescent="0.2">
      <c r="B237" s="61" t="s">
        <v>19</v>
      </c>
      <c r="C237" s="62"/>
      <c r="D237" s="62"/>
      <c r="E237" s="63">
        <v>172</v>
      </c>
      <c r="F237" s="64">
        <f t="shared" si="25"/>
        <v>4.4000000000000003E-3</v>
      </c>
      <c r="G237" s="89">
        <f t="shared" si="26"/>
        <v>381</v>
      </c>
      <c r="H237" s="90">
        <v>293</v>
      </c>
      <c r="I237" s="65"/>
      <c r="J237" s="67">
        <f t="shared" si="27"/>
        <v>0</v>
      </c>
      <c r="K237" s="67">
        <f t="shared" si="28"/>
        <v>0</v>
      </c>
      <c r="L237" s="100" t="str">
        <f t="shared" si="24"/>
        <v/>
      </c>
    </row>
    <row r="238" spans="2:12" ht="17.25" hidden="1" customHeight="1" x14ac:dyDescent="0.2">
      <c r="B238" s="61" t="s">
        <v>19</v>
      </c>
      <c r="C238" s="62"/>
      <c r="D238" s="62"/>
      <c r="E238" s="63">
        <v>173</v>
      </c>
      <c r="F238" s="64">
        <f t="shared" si="25"/>
        <v>4.4000000000000003E-3</v>
      </c>
      <c r="G238" s="89">
        <f t="shared" si="26"/>
        <v>381</v>
      </c>
      <c r="H238" s="90">
        <v>293</v>
      </c>
      <c r="I238" s="65"/>
      <c r="J238" s="67">
        <f t="shared" si="27"/>
        <v>0</v>
      </c>
      <c r="K238" s="67">
        <f t="shared" si="28"/>
        <v>0</v>
      </c>
      <c r="L238" s="100" t="str">
        <f t="shared" si="24"/>
        <v/>
      </c>
    </row>
    <row r="239" spans="2:12" ht="17.25" hidden="1" customHeight="1" x14ac:dyDescent="0.2">
      <c r="B239" s="61" t="s">
        <v>19</v>
      </c>
      <c r="C239" s="62"/>
      <c r="D239" s="62"/>
      <c r="E239" s="63">
        <v>174</v>
      </c>
      <c r="F239" s="64">
        <f t="shared" si="25"/>
        <v>4.4000000000000003E-3</v>
      </c>
      <c r="G239" s="89">
        <f t="shared" si="26"/>
        <v>381</v>
      </c>
      <c r="H239" s="90">
        <v>293</v>
      </c>
      <c r="I239" s="65"/>
      <c r="J239" s="67">
        <f t="shared" si="27"/>
        <v>0</v>
      </c>
      <c r="K239" s="67">
        <f t="shared" si="28"/>
        <v>0</v>
      </c>
      <c r="L239" s="100" t="str">
        <f t="shared" si="24"/>
        <v/>
      </c>
    </row>
    <row r="240" spans="2:12" ht="17.25" hidden="1" customHeight="1" x14ac:dyDescent="0.2">
      <c r="B240" s="61" t="s">
        <v>19</v>
      </c>
      <c r="C240" s="62"/>
      <c r="D240" s="62"/>
      <c r="E240" s="63">
        <v>175</v>
      </c>
      <c r="F240" s="64">
        <f t="shared" si="25"/>
        <v>4.4000000000000003E-3</v>
      </c>
      <c r="G240" s="89">
        <f t="shared" si="26"/>
        <v>381</v>
      </c>
      <c r="H240" s="90">
        <v>293</v>
      </c>
      <c r="I240" s="65"/>
      <c r="J240" s="67">
        <f t="shared" si="27"/>
        <v>0</v>
      </c>
      <c r="K240" s="67">
        <f t="shared" si="28"/>
        <v>0</v>
      </c>
      <c r="L240" s="100" t="str">
        <f t="shared" si="24"/>
        <v/>
      </c>
    </row>
    <row r="241" spans="2:12" ht="17.25" hidden="1" customHeight="1" x14ac:dyDescent="0.2">
      <c r="B241" s="61" t="s">
        <v>19</v>
      </c>
      <c r="C241" s="62"/>
      <c r="D241" s="62"/>
      <c r="E241" s="63">
        <v>176</v>
      </c>
      <c r="F241" s="64">
        <f t="shared" si="25"/>
        <v>4.4000000000000003E-3</v>
      </c>
      <c r="G241" s="89">
        <f t="shared" si="26"/>
        <v>381</v>
      </c>
      <c r="H241" s="90">
        <v>293</v>
      </c>
      <c r="I241" s="65"/>
      <c r="J241" s="67">
        <f t="shared" si="27"/>
        <v>0</v>
      </c>
      <c r="K241" s="67">
        <f t="shared" si="28"/>
        <v>0</v>
      </c>
      <c r="L241" s="100" t="str">
        <f t="shared" si="24"/>
        <v/>
      </c>
    </row>
    <row r="242" spans="2:12" ht="17.25" hidden="1" customHeight="1" x14ac:dyDescent="0.2">
      <c r="B242" s="61" t="s">
        <v>19</v>
      </c>
      <c r="C242" s="62"/>
      <c r="D242" s="62"/>
      <c r="E242" s="63">
        <v>177</v>
      </c>
      <c r="F242" s="64">
        <f t="shared" si="25"/>
        <v>4.4000000000000003E-3</v>
      </c>
      <c r="G242" s="89">
        <f t="shared" si="26"/>
        <v>381</v>
      </c>
      <c r="H242" s="90">
        <v>293</v>
      </c>
      <c r="I242" s="65"/>
      <c r="J242" s="67">
        <f t="shared" si="27"/>
        <v>0</v>
      </c>
      <c r="K242" s="67">
        <f t="shared" si="28"/>
        <v>0</v>
      </c>
      <c r="L242" s="100" t="str">
        <f t="shared" si="24"/>
        <v/>
      </c>
    </row>
    <row r="243" spans="2:12" ht="17.25" hidden="1" customHeight="1" x14ac:dyDescent="0.2">
      <c r="B243" s="61" t="s">
        <v>19</v>
      </c>
      <c r="C243" s="62"/>
      <c r="D243" s="62"/>
      <c r="E243" s="63">
        <v>178</v>
      </c>
      <c r="F243" s="64">
        <f t="shared" si="25"/>
        <v>4.4000000000000003E-3</v>
      </c>
      <c r="G243" s="89">
        <f t="shared" si="26"/>
        <v>381</v>
      </c>
      <c r="H243" s="90">
        <v>293</v>
      </c>
      <c r="I243" s="65"/>
      <c r="J243" s="67">
        <f t="shared" si="27"/>
        <v>0</v>
      </c>
      <c r="K243" s="67">
        <f t="shared" si="28"/>
        <v>0</v>
      </c>
      <c r="L243" s="100" t="str">
        <f t="shared" si="24"/>
        <v/>
      </c>
    </row>
    <row r="244" spans="2:12" ht="17.25" hidden="1" customHeight="1" x14ac:dyDescent="0.2">
      <c r="B244" s="61" t="s">
        <v>19</v>
      </c>
      <c r="C244" s="62"/>
      <c r="D244" s="62"/>
      <c r="E244" s="63">
        <v>179</v>
      </c>
      <c r="F244" s="64">
        <f t="shared" si="25"/>
        <v>4.4000000000000003E-3</v>
      </c>
      <c r="G244" s="89">
        <f t="shared" si="26"/>
        <v>381</v>
      </c>
      <c r="H244" s="90">
        <v>293</v>
      </c>
      <c r="I244" s="65"/>
      <c r="J244" s="67">
        <f t="shared" si="27"/>
        <v>0</v>
      </c>
      <c r="K244" s="67">
        <f t="shared" si="28"/>
        <v>0</v>
      </c>
      <c r="L244" s="100" t="str">
        <f t="shared" si="24"/>
        <v/>
      </c>
    </row>
    <row r="245" spans="2:12" ht="17.25" hidden="1" customHeight="1" x14ac:dyDescent="0.2">
      <c r="B245" s="61" t="s">
        <v>19</v>
      </c>
      <c r="C245" s="62"/>
      <c r="D245" s="62"/>
      <c r="E245" s="63">
        <v>180</v>
      </c>
      <c r="F245" s="64">
        <f t="shared" si="25"/>
        <v>4.4000000000000003E-3</v>
      </c>
      <c r="G245" s="89">
        <f t="shared" si="26"/>
        <v>381</v>
      </c>
      <c r="H245" s="90">
        <v>293</v>
      </c>
      <c r="I245" s="65"/>
      <c r="J245" s="67">
        <f t="shared" si="27"/>
        <v>0</v>
      </c>
      <c r="K245" s="67">
        <f t="shared" si="28"/>
        <v>0</v>
      </c>
      <c r="L245" s="100" t="str">
        <f t="shared" si="24"/>
        <v/>
      </c>
    </row>
    <row r="246" spans="2:12" ht="17.25" hidden="1" customHeight="1" x14ac:dyDescent="0.2">
      <c r="B246" s="61" t="s">
        <v>19</v>
      </c>
      <c r="C246" s="62"/>
      <c r="D246" s="62"/>
      <c r="E246" s="63">
        <v>181</v>
      </c>
      <c r="F246" s="64">
        <f t="shared" si="25"/>
        <v>4.4000000000000003E-3</v>
      </c>
      <c r="G246" s="89">
        <f t="shared" si="26"/>
        <v>381</v>
      </c>
      <c r="H246" s="90">
        <v>293</v>
      </c>
      <c r="I246" s="65"/>
      <c r="J246" s="67">
        <f t="shared" si="27"/>
        <v>0</v>
      </c>
      <c r="K246" s="67">
        <f t="shared" si="28"/>
        <v>0</v>
      </c>
      <c r="L246" s="100" t="str">
        <f t="shared" si="24"/>
        <v/>
      </c>
    </row>
    <row r="247" spans="2:12" ht="17.25" hidden="1" customHeight="1" x14ac:dyDescent="0.2">
      <c r="B247" s="61" t="s">
        <v>19</v>
      </c>
      <c r="C247" s="62"/>
      <c r="D247" s="62"/>
      <c r="E247" s="63">
        <v>182</v>
      </c>
      <c r="F247" s="64">
        <f t="shared" si="25"/>
        <v>4.4000000000000003E-3</v>
      </c>
      <c r="G247" s="89">
        <f t="shared" si="26"/>
        <v>381</v>
      </c>
      <c r="H247" s="90">
        <v>293</v>
      </c>
      <c r="I247" s="65"/>
      <c r="J247" s="67">
        <f t="shared" si="27"/>
        <v>0</v>
      </c>
      <c r="K247" s="67">
        <f t="shared" si="28"/>
        <v>0</v>
      </c>
      <c r="L247" s="100" t="str">
        <f t="shared" si="24"/>
        <v/>
      </c>
    </row>
    <row r="248" spans="2:12" ht="17.25" hidden="1" customHeight="1" x14ac:dyDescent="0.2">
      <c r="B248" s="61" t="s">
        <v>19</v>
      </c>
      <c r="C248" s="62"/>
      <c r="D248" s="62"/>
      <c r="E248" s="63">
        <v>183</v>
      </c>
      <c r="F248" s="64">
        <f t="shared" si="25"/>
        <v>4.4000000000000003E-3</v>
      </c>
      <c r="G248" s="89">
        <f t="shared" si="26"/>
        <v>381</v>
      </c>
      <c r="H248" s="90">
        <v>293</v>
      </c>
      <c r="I248" s="65"/>
      <c r="J248" s="67">
        <f t="shared" si="27"/>
        <v>0</v>
      </c>
      <c r="K248" s="67">
        <f t="shared" si="28"/>
        <v>0</v>
      </c>
      <c r="L248" s="100" t="str">
        <f t="shared" si="24"/>
        <v/>
      </c>
    </row>
    <row r="249" spans="2:12" ht="17.25" hidden="1" customHeight="1" x14ac:dyDescent="0.2">
      <c r="B249" s="61" t="s">
        <v>19</v>
      </c>
      <c r="C249" s="62"/>
      <c r="D249" s="62"/>
      <c r="E249" s="63">
        <v>184</v>
      </c>
      <c r="F249" s="64">
        <f t="shared" si="25"/>
        <v>4.4000000000000003E-3</v>
      </c>
      <c r="G249" s="89">
        <f t="shared" si="26"/>
        <v>381</v>
      </c>
      <c r="H249" s="90">
        <v>293</v>
      </c>
      <c r="I249" s="65"/>
      <c r="J249" s="67">
        <f t="shared" si="27"/>
        <v>0</v>
      </c>
      <c r="K249" s="67">
        <f t="shared" si="28"/>
        <v>0</v>
      </c>
      <c r="L249" s="100" t="str">
        <f t="shared" si="24"/>
        <v/>
      </c>
    </row>
    <row r="250" spans="2:12" ht="17.25" hidden="1" customHeight="1" x14ac:dyDescent="0.2">
      <c r="B250" s="61" t="s">
        <v>19</v>
      </c>
      <c r="C250" s="62"/>
      <c r="D250" s="62"/>
      <c r="E250" s="63">
        <v>185</v>
      </c>
      <c r="F250" s="64">
        <f t="shared" si="25"/>
        <v>4.4000000000000003E-3</v>
      </c>
      <c r="G250" s="89">
        <f t="shared" si="26"/>
        <v>381</v>
      </c>
      <c r="H250" s="90">
        <v>293</v>
      </c>
      <c r="I250" s="65"/>
      <c r="J250" s="67">
        <f t="shared" si="27"/>
        <v>0</v>
      </c>
      <c r="K250" s="67">
        <f t="shared" si="28"/>
        <v>0</v>
      </c>
      <c r="L250" s="100" t="str">
        <f t="shared" si="24"/>
        <v/>
      </c>
    </row>
    <row r="251" spans="2:12" ht="17.25" hidden="1" customHeight="1" x14ac:dyDescent="0.2">
      <c r="B251" s="61" t="s">
        <v>19</v>
      </c>
      <c r="C251" s="62"/>
      <c r="D251" s="62"/>
      <c r="E251" s="63">
        <v>186</v>
      </c>
      <c r="F251" s="64">
        <f t="shared" si="25"/>
        <v>4.4000000000000003E-3</v>
      </c>
      <c r="G251" s="89">
        <f t="shared" si="26"/>
        <v>381</v>
      </c>
      <c r="H251" s="90">
        <v>293</v>
      </c>
      <c r="I251" s="65"/>
      <c r="J251" s="67">
        <f t="shared" si="27"/>
        <v>0</v>
      </c>
      <c r="K251" s="67">
        <f t="shared" si="28"/>
        <v>0</v>
      </c>
      <c r="L251" s="100" t="str">
        <f t="shared" si="24"/>
        <v/>
      </c>
    </row>
    <row r="252" spans="2:12" ht="17.25" hidden="1" customHeight="1" x14ac:dyDescent="0.2">
      <c r="B252" s="61" t="s">
        <v>19</v>
      </c>
      <c r="C252" s="62"/>
      <c r="D252" s="62"/>
      <c r="E252" s="63">
        <v>187</v>
      </c>
      <c r="F252" s="64">
        <f t="shared" si="25"/>
        <v>4.4000000000000003E-3</v>
      </c>
      <c r="G252" s="89">
        <f t="shared" si="26"/>
        <v>381</v>
      </c>
      <c r="H252" s="90">
        <v>293</v>
      </c>
      <c r="I252" s="65"/>
      <c r="J252" s="67">
        <f t="shared" si="27"/>
        <v>0</v>
      </c>
      <c r="K252" s="67">
        <f t="shared" si="28"/>
        <v>0</v>
      </c>
      <c r="L252" s="100" t="str">
        <f t="shared" si="24"/>
        <v/>
      </c>
    </row>
    <row r="253" spans="2:12" ht="17.25" hidden="1" customHeight="1" x14ac:dyDescent="0.2">
      <c r="B253" s="61" t="s">
        <v>19</v>
      </c>
      <c r="C253" s="62"/>
      <c r="D253" s="62"/>
      <c r="E253" s="63">
        <v>188</v>
      </c>
      <c r="F253" s="64">
        <f t="shared" si="25"/>
        <v>4.4000000000000003E-3</v>
      </c>
      <c r="G253" s="89">
        <f t="shared" si="26"/>
        <v>381</v>
      </c>
      <c r="H253" s="90">
        <v>293</v>
      </c>
      <c r="I253" s="65"/>
      <c r="J253" s="67">
        <f t="shared" si="27"/>
        <v>0</v>
      </c>
      <c r="K253" s="67">
        <f t="shared" si="28"/>
        <v>0</v>
      </c>
      <c r="L253" s="100" t="str">
        <f t="shared" si="24"/>
        <v/>
      </c>
    </row>
    <row r="254" spans="2:12" ht="17.25" hidden="1" customHeight="1" x14ac:dyDescent="0.2">
      <c r="B254" s="61" t="s">
        <v>19</v>
      </c>
      <c r="C254" s="62"/>
      <c r="D254" s="62"/>
      <c r="E254" s="63">
        <v>189</v>
      </c>
      <c r="F254" s="64">
        <f t="shared" si="25"/>
        <v>4.4000000000000003E-3</v>
      </c>
      <c r="G254" s="89">
        <f t="shared" si="26"/>
        <v>381</v>
      </c>
      <c r="H254" s="90">
        <v>293</v>
      </c>
      <c r="I254" s="65"/>
      <c r="J254" s="67">
        <f t="shared" si="27"/>
        <v>0</v>
      </c>
      <c r="K254" s="67">
        <f t="shared" si="28"/>
        <v>0</v>
      </c>
      <c r="L254" s="100" t="str">
        <f t="shared" si="24"/>
        <v/>
      </c>
    </row>
    <row r="255" spans="2:12" ht="17.25" hidden="1" customHeight="1" x14ac:dyDescent="0.2">
      <c r="B255" s="61" t="s">
        <v>19</v>
      </c>
      <c r="C255" s="62"/>
      <c r="D255" s="62"/>
      <c r="E255" s="63">
        <v>190</v>
      </c>
      <c r="F255" s="64">
        <f t="shared" si="25"/>
        <v>4.4000000000000003E-3</v>
      </c>
      <c r="G255" s="89">
        <f t="shared" si="26"/>
        <v>381</v>
      </c>
      <c r="H255" s="90">
        <v>293</v>
      </c>
      <c r="I255" s="65"/>
      <c r="J255" s="67">
        <f t="shared" si="27"/>
        <v>0</v>
      </c>
      <c r="K255" s="67">
        <f t="shared" si="28"/>
        <v>0</v>
      </c>
      <c r="L255" s="100" t="str">
        <f t="shared" si="24"/>
        <v/>
      </c>
    </row>
    <row r="256" spans="2:12" ht="17.25" hidden="1" customHeight="1" x14ac:dyDescent="0.2">
      <c r="B256" s="61" t="s">
        <v>19</v>
      </c>
      <c r="C256" s="62"/>
      <c r="D256" s="62"/>
      <c r="E256" s="63">
        <v>191</v>
      </c>
      <c r="F256" s="64">
        <f t="shared" si="25"/>
        <v>4.4000000000000003E-3</v>
      </c>
      <c r="G256" s="89">
        <f t="shared" si="26"/>
        <v>381</v>
      </c>
      <c r="H256" s="90">
        <v>293</v>
      </c>
      <c r="I256" s="65"/>
      <c r="J256" s="67">
        <f t="shared" si="27"/>
        <v>0</v>
      </c>
      <c r="K256" s="67">
        <f t="shared" si="28"/>
        <v>0</v>
      </c>
      <c r="L256" s="100" t="str">
        <f t="shared" si="24"/>
        <v/>
      </c>
    </row>
    <row r="257" spans="1:16" ht="17.25" hidden="1" customHeight="1" x14ac:dyDescent="0.2">
      <c r="B257" s="61" t="s">
        <v>19</v>
      </c>
      <c r="C257" s="62"/>
      <c r="D257" s="62"/>
      <c r="E257" s="63">
        <v>192</v>
      </c>
      <c r="F257" s="64">
        <f t="shared" si="25"/>
        <v>4.4000000000000003E-3</v>
      </c>
      <c r="G257" s="89">
        <f t="shared" si="26"/>
        <v>381</v>
      </c>
      <c r="H257" s="90">
        <v>293</v>
      </c>
      <c r="I257" s="65"/>
      <c r="J257" s="67">
        <f t="shared" si="27"/>
        <v>0</v>
      </c>
      <c r="K257" s="67">
        <f t="shared" si="28"/>
        <v>0</v>
      </c>
      <c r="L257" s="100" t="str">
        <f t="shared" si="24"/>
        <v/>
      </c>
    </row>
    <row r="258" spans="1:16" ht="17.25" hidden="1" customHeight="1" x14ac:dyDescent="0.2">
      <c r="B258" s="61" t="s">
        <v>19</v>
      </c>
      <c r="C258" s="62"/>
      <c r="D258" s="62"/>
      <c r="E258" s="63">
        <v>193</v>
      </c>
      <c r="F258" s="64">
        <f t="shared" si="25"/>
        <v>4.4000000000000003E-3</v>
      </c>
      <c r="G258" s="89">
        <f t="shared" si="26"/>
        <v>381</v>
      </c>
      <c r="H258" s="90">
        <v>293</v>
      </c>
      <c r="I258" s="65"/>
      <c r="J258" s="67">
        <f t="shared" si="27"/>
        <v>0</v>
      </c>
      <c r="K258" s="67">
        <f t="shared" si="28"/>
        <v>0</v>
      </c>
      <c r="L258" s="100" t="str">
        <f t="shared" si="24"/>
        <v/>
      </c>
    </row>
    <row r="259" spans="1:16" ht="17.25" hidden="1" customHeight="1" x14ac:dyDescent="0.2">
      <c r="B259" s="61" t="s">
        <v>19</v>
      </c>
      <c r="C259" s="62"/>
      <c r="D259" s="62"/>
      <c r="E259" s="63">
        <v>194</v>
      </c>
      <c r="F259" s="64">
        <f t="shared" si="25"/>
        <v>4.4000000000000003E-3</v>
      </c>
      <c r="G259" s="89">
        <f t="shared" si="26"/>
        <v>381</v>
      </c>
      <c r="H259" s="90">
        <v>293</v>
      </c>
      <c r="I259" s="65"/>
      <c r="J259" s="67">
        <f t="shared" si="27"/>
        <v>0</v>
      </c>
      <c r="K259" s="67">
        <f t="shared" si="28"/>
        <v>0</v>
      </c>
      <c r="L259" s="100" t="str">
        <f t="shared" si="24"/>
        <v/>
      </c>
    </row>
    <row r="260" spans="1:16" ht="17.25" hidden="1" customHeight="1" x14ac:dyDescent="0.2">
      <c r="B260" s="61" t="s">
        <v>19</v>
      </c>
      <c r="C260" s="62"/>
      <c r="D260" s="62"/>
      <c r="E260" s="63">
        <v>195</v>
      </c>
      <c r="F260" s="64">
        <f t="shared" si="25"/>
        <v>4.4000000000000003E-3</v>
      </c>
      <c r="G260" s="89">
        <f t="shared" si="26"/>
        <v>381</v>
      </c>
      <c r="H260" s="90">
        <v>293</v>
      </c>
      <c r="I260" s="65"/>
      <c r="J260" s="67">
        <f t="shared" si="27"/>
        <v>0</v>
      </c>
      <c r="K260" s="67">
        <f t="shared" si="28"/>
        <v>0</v>
      </c>
      <c r="L260" s="100" t="str">
        <f t="shared" si="24"/>
        <v/>
      </c>
    </row>
    <row r="261" spans="1:16" ht="17.25" hidden="1" customHeight="1" x14ac:dyDescent="0.2">
      <c r="B261" s="61" t="s">
        <v>19</v>
      </c>
      <c r="C261" s="62"/>
      <c r="D261" s="62"/>
      <c r="E261" s="63">
        <v>196</v>
      </c>
      <c r="F261" s="64">
        <f t="shared" si="25"/>
        <v>4.4000000000000003E-3</v>
      </c>
      <c r="G261" s="89">
        <f t="shared" si="26"/>
        <v>381</v>
      </c>
      <c r="H261" s="90">
        <v>293</v>
      </c>
      <c r="I261" s="65"/>
      <c r="J261" s="67">
        <f t="shared" si="27"/>
        <v>0</v>
      </c>
      <c r="K261" s="67">
        <f t="shared" si="28"/>
        <v>0</v>
      </c>
      <c r="L261" s="100" t="str">
        <f t="shared" si="24"/>
        <v/>
      </c>
    </row>
    <row r="262" spans="1:16" ht="17.25" hidden="1" customHeight="1" x14ac:dyDescent="0.2">
      <c r="B262" s="61" t="s">
        <v>19</v>
      </c>
      <c r="C262" s="62"/>
      <c r="D262" s="62"/>
      <c r="E262" s="63">
        <v>197</v>
      </c>
      <c r="F262" s="64">
        <f t="shared" si="25"/>
        <v>4.4000000000000003E-3</v>
      </c>
      <c r="G262" s="89">
        <f t="shared" si="26"/>
        <v>381</v>
      </c>
      <c r="H262" s="90">
        <v>293</v>
      </c>
      <c r="I262" s="65"/>
      <c r="J262" s="67">
        <f t="shared" si="27"/>
        <v>0</v>
      </c>
      <c r="K262" s="67">
        <f t="shared" si="28"/>
        <v>0</v>
      </c>
      <c r="L262" s="100" t="str">
        <f t="shared" si="24"/>
        <v/>
      </c>
    </row>
    <row r="263" spans="1:16" ht="17.25" hidden="1" customHeight="1" x14ac:dyDescent="0.2">
      <c r="B263" s="61" t="s">
        <v>19</v>
      </c>
      <c r="C263" s="62"/>
      <c r="D263" s="62"/>
      <c r="E263" s="63">
        <v>198</v>
      </c>
      <c r="F263" s="64">
        <f t="shared" si="25"/>
        <v>4.4000000000000003E-3</v>
      </c>
      <c r="G263" s="89">
        <f t="shared" si="26"/>
        <v>381</v>
      </c>
      <c r="H263" s="90">
        <v>293</v>
      </c>
      <c r="I263" s="65"/>
      <c r="J263" s="67">
        <f t="shared" si="27"/>
        <v>0</v>
      </c>
      <c r="K263" s="67">
        <f t="shared" si="28"/>
        <v>0</v>
      </c>
      <c r="L263" s="100" t="str">
        <f t="shared" si="24"/>
        <v/>
      </c>
    </row>
    <row r="264" spans="1:16" ht="17.25" hidden="1" customHeight="1" x14ac:dyDescent="0.2">
      <c r="B264" s="61" t="s">
        <v>19</v>
      </c>
      <c r="C264" s="62"/>
      <c r="D264" s="62"/>
      <c r="E264" s="63">
        <v>199</v>
      </c>
      <c r="F264" s="64">
        <f t="shared" si="25"/>
        <v>4.4000000000000003E-3</v>
      </c>
      <c r="G264" s="89">
        <f t="shared" si="26"/>
        <v>381</v>
      </c>
      <c r="H264" s="90">
        <v>293</v>
      </c>
      <c r="I264" s="65"/>
      <c r="J264" s="67">
        <f t="shared" si="27"/>
        <v>0</v>
      </c>
      <c r="K264" s="67">
        <f t="shared" si="28"/>
        <v>0</v>
      </c>
      <c r="L264" s="100" t="str">
        <f t="shared" ref="L264:L265" si="29">IF($E$65="","",IF($E$67&gt;=E264,L263+1,""))</f>
        <v/>
      </c>
    </row>
    <row r="265" spans="1:16" ht="17.25" hidden="1" customHeight="1" x14ac:dyDescent="0.2">
      <c r="B265" s="61" t="s">
        <v>19</v>
      </c>
      <c r="C265" s="62"/>
      <c r="D265" s="62"/>
      <c r="E265" s="63">
        <v>200</v>
      </c>
      <c r="F265" s="64">
        <f t="shared" si="25"/>
        <v>4.4000000000000003E-3</v>
      </c>
      <c r="G265" s="89">
        <f t="shared" si="26"/>
        <v>381</v>
      </c>
      <c r="H265" s="90">
        <v>293</v>
      </c>
      <c r="I265" s="65"/>
      <c r="J265" s="67">
        <f t="shared" si="27"/>
        <v>0</v>
      </c>
      <c r="K265" s="67">
        <f t="shared" si="28"/>
        <v>0</v>
      </c>
      <c r="L265" s="100" t="str">
        <f t="shared" si="29"/>
        <v/>
      </c>
    </row>
    <row r="266" spans="1:16" ht="17.25" customHeight="1" x14ac:dyDescent="0.2">
      <c r="B266" s="61"/>
      <c r="C266" s="62"/>
      <c r="D266" s="62"/>
      <c r="E266" s="63"/>
      <c r="F266" s="64"/>
      <c r="G266" s="65"/>
      <c r="H266" s="66"/>
      <c r="I266" s="65"/>
      <c r="J266" s="67"/>
      <c r="K266" s="67"/>
      <c r="L266" s="69"/>
    </row>
    <row r="267" spans="1:16" x14ac:dyDescent="0.2">
      <c r="B267" s="71"/>
      <c r="C267" s="72"/>
      <c r="D267" s="72"/>
      <c r="E267" s="73"/>
      <c r="F267" s="64"/>
      <c r="G267" s="65"/>
      <c r="H267" s="66"/>
      <c r="I267" s="65"/>
      <c r="J267" s="67"/>
      <c r="K267" s="67"/>
      <c r="L267" s="69"/>
    </row>
    <row r="268" spans="1:16" ht="15.75" x14ac:dyDescent="0.25">
      <c r="B268" s="8"/>
      <c r="C268" s="9"/>
      <c r="D268" s="9"/>
      <c r="E268" s="92" t="s">
        <v>15</v>
      </c>
      <c r="F268" s="9"/>
      <c r="G268" s="74"/>
      <c r="H268" s="66"/>
      <c r="I268" s="74"/>
      <c r="J268" s="75">
        <f>SUM(J70:$J$265)</f>
        <v>0</v>
      </c>
      <c r="K268" s="31" t="str">
        <f>IF($L$11=3,"Tarifa OVERSIZE +100%",IF($L$11=2,"Aplicado +150% - IMO",""))</f>
        <v/>
      </c>
      <c r="L268" s="27"/>
      <c r="P268" s="23"/>
    </row>
    <row r="269" spans="1:16" ht="15" x14ac:dyDescent="0.2">
      <c r="B269" s="8"/>
      <c r="C269" s="9"/>
      <c r="D269" s="9"/>
      <c r="E269" s="15"/>
      <c r="F269" s="9"/>
      <c r="G269" s="74"/>
      <c r="H269" s="66"/>
      <c r="I269" s="74"/>
      <c r="J269" s="9"/>
      <c r="K269" s="10"/>
      <c r="L269" s="11"/>
      <c r="P269" s="23"/>
    </row>
    <row r="270" spans="1:16" ht="15.75" x14ac:dyDescent="0.25">
      <c r="A270" s="76"/>
      <c r="B270" s="109" t="s">
        <v>21</v>
      </c>
      <c r="C270" s="110"/>
      <c r="D270" s="110"/>
      <c r="E270" s="110"/>
      <c r="F270" s="9"/>
      <c r="G270" s="74"/>
      <c r="H270" s="66"/>
      <c r="I270" s="74"/>
      <c r="J270" s="75">
        <f>SUM(K70:K265)</f>
        <v>0</v>
      </c>
      <c r="K270" s="31"/>
      <c r="L270" s="27"/>
    </row>
    <row r="271" spans="1:16" x14ac:dyDescent="0.2">
      <c r="B271" s="8"/>
      <c r="C271" s="9"/>
      <c r="D271" s="9"/>
      <c r="F271" s="9"/>
      <c r="G271" s="74"/>
      <c r="H271" s="66"/>
      <c r="I271" s="74"/>
      <c r="J271" s="9"/>
      <c r="K271" s="10"/>
      <c r="L271" s="11"/>
    </row>
    <row r="272" spans="1:16" ht="24" customHeight="1" x14ac:dyDescent="0.25">
      <c r="B272" s="8"/>
      <c r="C272" s="9"/>
      <c r="D272" s="9"/>
      <c r="E272" s="77" t="s">
        <v>10</v>
      </c>
      <c r="F272" s="78"/>
      <c r="G272" s="78"/>
      <c r="H272" s="79"/>
      <c r="I272" s="78"/>
      <c r="J272" s="80">
        <f>J60+J268+J53+J270</f>
        <v>0</v>
      </c>
      <c r="K272" s="107"/>
      <c r="L272" s="108"/>
    </row>
    <row r="273" spans="2:12" s="48" customFormat="1" ht="13.5" thickBot="1" x14ac:dyDescent="0.25">
      <c r="B273" s="81"/>
      <c r="C273" s="82"/>
      <c r="D273" s="82"/>
      <c r="E273" s="83"/>
      <c r="F273" s="82"/>
      <c r="G273" s="82"/>
      <c r="H273" s="84"/>
      <c r="I273" s="82"/>
      <c r="J273" s="82"/>
      <c r="K273" s="84"/>
      <c r="L273" s="85"/>
    </row>
  </sheetData>
  <sheetProtection algorithmName="SHA-512" hashValue="KbLD02oVpomPPXTsGXJs7iCdQWYF3mqFzuqNkvbR8o4ylc5Dz4bnUMNfCkZXTA0B455v1v4SnK+C+i63QRtLZg==" saltValue="7kihNts6pDJJ682+d/5O9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4">
    <mergeCell ref="G64:L67"/>
    <mergeCell ref="B9:L9"/>
    <mergeCell ref="K272:L272"/>
    <mergeCell ref="B270:E270"/>
  </mergeCells>
  <phoneticPr fontId="0" type="noConversion"/>
  <conditionalFormatting sqref="G64:J69 K64:L67 K69">
    <cfRule type="cellIs" dxfId="8" priority="10" stopIfTrue="1" operator="equal">
      <formula>"ATENÇÃO! Esta planilha está disponível somente para processos com até 126 dias de armazenagem. Favor considerar dias excedentes para o cálculo do valor total."</formula>
    </cfRule>
  </conditionalFormatting>
  <conditionalFormatting sqref="L13:L27 G13:G27">
    <cfRule type="cellIs" dxfId="7" priority="11" stopIfTrue="1" operator="equal">
      <formula>"&lt;-- limpar"</formula>
    </cfRule>
  </conditionalFormatting>
  <conditionalFormatting sqref="J60">
    <cfRule type="expression" dxfId="6" priority="14" stopIfTrue="1">
      <formula>$L$11=2</formula>
    </cfRule>
    <cfRule type="expression" dxfId="5" priority="15" stopIfTrue="1">
      <formula>$L$11&lt;&gt;2</formula>
    </cfRule>
  </conditionalFormatting>
  <conditionalFormatting sqref="J268">
    <cfRule type="expression" dxfId="4" priority="16" stopIfTrue="1">
      <formula>L$11=2</formula>
    </cfRule>
    <cfRule type="expression" dxfId="3" priority="17" stopIfTrue="1">
      <formula>L$11&lt;&gt;2</formula>
    </cfRule>
  </conditionalFormatting>
  <conditionalFormatting sqref="J53">
    <cfRule type="expression" dxfId="2" priority="3" stopIfTrue="1">
      <formula>$L$11=2</formula>
    </cfRule>
    <cfRule type="expression" dxfId="1" priority="4" stopIfTrue="1">
      <formula>$L$11&lt;&gt;2</formula>
    </cfRule>
  </conditionalFormatting>
  <conditionalFormatting sqref="F48">
    <cfRule type="cellIs" dxfId="0" priority="1" operator="equal">
      <formula>0</formula>
    </cfRule>
  </conditionalFormatting>
  <dataValidations count="2">
    <dataValidation operator="lessThanOrEqual" allowBlank="1" showInputMessage="1" showErrorMessage="1" errorTitle="Período Máximo ultrapassado" error="Esta tabela está disponível somente para processos com 126 dias de armazenagem. _x000a__x000a_Favor considerar dias excedentes para o valor total." sqref="E67:E69"/>
    <dataValidation type="list" allowBlank="1" showInputMessage="1" showErrorMessage="1" sqref="K13:K27 F13:F27">
      <formula1>"Normal,Open Top,Flat Rack, Carga Solta"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2" orientation="portrait" r:id="rId1"/>
  <headerFooter alignWithMargins="0"/>
  <ignoredErrors>
    <ignoredError sqref="J27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4" name="Drop Down 7">
              <controlPr defaultSize="0" autoLine="0" autoPict="0">
                <anchor moveWithCells="1">
                  <from>
                    <xdr:col>4</xdr:col>
                    <xdr:colOff>152400</xdr:colOff>
                    <xdr:row>10</xdr:row>
                    <xdr:rowOff>57150</xdr:rowOff>
                  </from>
                  <to>
                    <xdr:col>9</xdr:col>
                    <xdr:colOff>1171575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PNV 2021</vt:lpstr>
      <vt:lpstr>'PNV 2021'!Area_de_impressao</vt:lpstr>
      <vt:lpstr>'PNV 2021'!Titulos_de_impressao</vt:lpstr>
    </vt:vector>
  </TitlesOfParts>
  <Company>Portonave S/A - Terminais Portuários de Navegantes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tbraga@portonave.com.br</dc:creator>
  <cp:lastModifiedBy>Alexandra Luciano Barcellos</cp:lastModifiedBy>
  <cp:lastPrinted>2013-01-02T16:52:52Z</cp:lastPrinted>
  <dcterms:created xsi:type="dcterms:W3CDTF">2007-11-08T13:25:48Z</dcterms:created>
  <dcterms:modified xsi:type="dcterms:W3CDTF">2022-01-03T13:31:48Z</dcterms:modified>
</cp:coreProperties>
</file>