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fischer\Downloads\"/>
    </mc:Choice>
  </mc:AlternateContent>
  <bookViews>
    <workbookView xWindow="0" yWindow="0" windowWidth="28800" windowHeight="12435"/>
  </bookViews>
  <sheets>
    <sheet name="PNV 2021" sheetId="4" r:id="rId1"/>
  </sheets>
  <definedNames>
    <definedName name="_xlnm.Print_Area" localSheetId="0">'PNV 2021'!$D$2:$O$271</definedName>
    <definedName name="_xlnm.Print_Titles" localSheetId="0">'PNV 2021'!$2:$8</definedName>
  </definedNames>
  <calcPr calcId="152511"/>
  <fileRecoveryPr autoRecover="0"/>
</workbook>
</file>

<file path=xl/calcChain.xml><?xml version="1.0" encoding="utf-8"?>
<calcChain xmlns="http://schemas.openxmlformats.org/spreadsheetml/2006/main">
  <c r="M266" i="4" l="1"/>
  <c r="M58" i="4"/>
  <c r="M51" i="4"/>
  <c r="O68" i="4" l="1"/>
  <c r="I36" i="4" l="1"/>
  <c r="I35" i="4"/>
  <c r="I34" i="4"/>
  <c r="I31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93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78" i="4"/>
  <c r="I70" i="4"/>
  <c r="I71" i="4"/>
  <c r="I72" i="4"/>
  <c r="I73" i="4"/>
  <c r="I74" i="4"/>
  <c r="I75" i="4"/>
  <c r="I76" i="4"/>
  <c r="I77" i="4"/>
  <c r="I69" i="4"/>
  <c r="I68" i="4"/>
  <c r="H94" i="4" l="1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93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78" i="4"/>
  <c r="H70" i="4"/>
  <c r="H71" i="4"/>
  <c r="H72" i="4"/>
  <c r="H73" i="4"/>
  <c r="H74" i="4"/>
  <c r="H75" i="4"/>
  <c r="H76" i="4"/>
  <c r="H77" i="4"/>
  <c r="H69" i="4"/>
  <c r="H68" i="4"/>
  <c r="H46" i="4" l="1"/>
  <c r="L37" i="4" l="1"/>
  <c r="I16" i="4" l="1"/>
  <c r="I17" i="4"/>
  <c r="I18" i="4"/>
  <c r="I19" i="4"/>
  <c r="I20" i="4"/>
  <c r="I21" i="4"/>
  <c r="I22" i="4"/>
  <c r="I23" i="4"/>
  <c r="I24" i="4"/>
  <c r="I25" i="4"/>
  <c r="I26" i="4"/>
  <c r="L48" i="4" l="1"/>
  <c r="L41" i="4" l="1"/>
  <c r="L30" i="4" l="1"/>
  <c r="L31" i="4"/>
  <c r="L32" i="4"/>
  <c r="L33" i="4"/>
  <c r="L34" i="4"/>
  <c r="L35" i="4"/>
  <c r="L36" i="4"/>
  <c r="L38" i="4"/>
  <c r="L39" i="4"/>
  <c r="L40" i="4"/>
  <c r="L42" i="4"/>
  <c r="L43" i="4"/>
  <c r="L44" i="4"/>
  <c r="L45" i="4"/>
  <c r="L46" i="4"/>
  <c r="L51" i="4" s="1"/>
  <c r="L47" i="4"/>
  <c r="L49" i="4"/>
  <c r="L29" i="4"/>
  <c r="L68" i="4" l="1"/>
  <c r="M66" i="4" l="1"/>
  <c r="I12" i="4" l="1"/>
  <c r="I13" i="4"/>
  <c r="I14" i="4"/>
  <c r="I15" i="4"/>
  <c r="H54" i="4"/>
  <c r="L54" i="4" s="1"/>
  <c r="H55" i="4"/>
  <c r="L55" i="4" s="1"/>
  <c r="H56" i="4"/>
  <c r="L56" i="4" s="1"/>
  <c r="G65" i="4"/>
  <c r="O84" i="4" l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69" i="4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L58" i="4"/>
  <c r="M69" i="4"/>
  <c r="M73" i="4"/>
  <c r="M77" i="4"/>
  <c r="M81" i="4"/>
  <c r="M85" i="4"/>
  <c r="M89" i="4"/>
  <c r="M93" i="4"/>
  <c r="M97" i="4"/>
  <c r="M101" i="4"/>
  <c r="M105" i="4"/>
  <c r="M109" i="4"/>
  <c r="M113" i="4"/>
  <c r="M117" i="4"/>
  <c r="M121" i="4"/>
  <c r="M125" i="4"/>
  <c r="M129" i="4"/>
  <c r="M133" i="4"/>
  <c r="M137" i="4"/>
  <c r="M141" i="4"/>
  <c r="M145" i="4"/>
  <c r="M149" i="4"/>
  <c r="M153" i="4"/>
  <c r="M157" i="4"/>
  <c r="M161" i="4"/>
  <c r="M165" i="4"/>
  <c r="M169" i="4"/>
  <c r="M173" i="4"/>
  <c r="M177" i="4"/>
  <c r="M181" i="4"/>
  <c r="M185" i="4"/>
  <c r="M189" i="4"/>
  <c r="M193" i="4"/>
  <c r="M197" i="4"/>
  <c r="M201" i="4"/>
  <c r="M205" i="4"/>
  <c r="M209" i="4"/>
  <c r="M213" i="4"/>
  <c r="M217" i="4"/>
  <c r="M221" i="4"/>
  <c r="M225" i="4"/>
  <c r="M229" i="4"/>
  <c r="M233" i="4"/>
  <c r="M237" i="4"/>
  <c r="M241" i="4"/>
  <c r="M245" i="4"/>
  <c r="M249" i="4"/>
  <c r="M253" i="4"/>
  <c r="M257" i="4"/>
  <c r="M261" i="4"/>
  <c r="M70" i="4"/>
  <c r="M74" i="4"/>
  <c r="M78" i="4"/>
  <c r="M82" i="4"/>
  <c r="M86" i="4"/>
  <c r="M90" i="4"/>
  <c r="M94" i="4"/>
  <c r="M98" i="4"/>
  <c r="M102" i="4"/>
  <c r="M106" i="4"/>
  <c r="M110" i="4"/>
  <c r="M114" i="4"/>
  <c r="M118" i="4"/>
  <c r="M122" i="4"/>
  <c r="M126" i="4"/>
  <c r="M130" i="4"/>
  <c r="M71" i="4"/>
  <c r="M75" i="4"/>
  <c r="M79" i="4"/>
  <c r="M83" i="4"/>
  <c r="M87" i="4"/>
  <c r="M91" i="4"/>
  <c r="M95" i="4"/>
  <c r="M99" i="4"/>
  <c r="M103" i="4"/>
  <c r="M107" i="4"/>
  <c r="M111" i="4"/>
  <c r="M115" i="4"/>
  <c r="M119" i="4"/>
  <c r="M123" i="4"/>
  <c r="M127" i="4"/>
  <c r="M131" i="4"/>
  <c r="M135" i="4"/>
  <c r="M139" i="4"/>
  <c r="M143" i="4"/>
  <c r="M147" i="4"/>
  <c r="M151" i="4"/>
  <c r="M155" i="4"/>
  <c r="M159" i="4"/>
  <c r="M163" i="4"/>
  <c r="M167" i="4"/>
  <c r="M171" i="4"/>
  <c r="M175" i="4"/>
  <c r="M179" i="4"/>
  <c r="M183" i="4"/>
  <c r="M187" i="4"/>
  <c r="M191" i="4"/>
  <c r="M195" i="4"/>
  <c r="M199" i="4"/>
  <c r="M203" i="4"/>
  <c r="M207" i="4"/>
  <c r="M211" i="4"/>
  <c r="M215" i="4"/>
  <c r="M219" i="4"/>
  <c r="M223" i="4"/>
  <c r="M227" i="4"/>
  <c r="M231" i="4"/>
  <c r="M235" i="4"/>
  <c r="M239" i="4"/>
  <c r="M243" i="4"/>
  <c r="M247" i="4"/>
  <c r="M251" i="4"/>
  <c r="M255" i="4"/>
  <c r="M259" i="4"/>
  <c r="M263" i="4"/>
  <c r="M72" i="4"/>
  <c r="M76" i="4"/>
  <c r="M80" i="4"/>
  <c r="M84" i="4"/>
  <c r="M88" i="4"/>
  <c r="M92" i="4"/>
  <c r="M96" i="4"/>
  <c r="M100" i="4"/>
  <c r="M104" i="4"/>
  <c r="M108" i="4"/>
  <c r="M112" i="4"/>
  <c r="M116" i="4"/>
  <c r="M120" i="4"/>
  <c r="M124" i="4"/>
  <c r="M128" i="4"/>
  <c r="M132" i="4"/>
  <c r="M136" i="4"/>
  <c r="M140" i="4"/>
  <c r="M144" i="4"/>
  <c r="M148" i="4"/>
  <c r="M152" i="4"/>
  <c r="M156" i="4"/>
  <c r="M160" i="4"/>
  <c r="M164" i="4"/>
  <c r="M168" i="4"/>
  <c r="M172" i="4"/>
  <c r="M176" i="4"/>
  <c r="M180" i="4"/>
  <c r="M184" i="4"/>
  <c r="M188" i="4"/>
  <c r="M192" i="4"/>
  <c r="M196" i="4"/>
  <c r="M200" i="4"/>
  <c r="M204" i="4"/>
  <c r="M208" i="4"/>
  <c r="M212" i="4"/>
  <c r="M142" i="4"/>
  <c r="M158" i="4"/>
  <c r="M174" i="4"/>
  <c r="M190" i="4"/>
  <c r="M206" i="4"/>
  <c r="M218" i="4"/>
  <c r="M226" i="4"/>
  <c r="M234" i="4"/>
  <c r="M242" i="4"/>
  <c r="M250" i="4"/>
  <c r="M258" i="4"/>
  <c r="M146" i="4"/>
  <c r="M162" i="4"/>
  <c r="M178" i="4"/>
  <c r="M194" i="4"/>
  <c r="M210" i="4"/>
  <c r="M220" i="4"/>
  <c r="M228" i="4"/>
  <c r="M236" i="4"/>
  <c r="M244" i="4"/>
  <c r="M252" i="4"/>
  <c r="M260" i="4"/>
  <c r="M134" i="4"/>
  <c r="M150" i="4"/>
  <c r="M166" i="4"/>
  <c r="M182" i="4"/>
  <c r="M198" i="4"/>
  <c r="M214" i="4"/>
  <c r="M222" i="4"/>
  <c r="M230" i="4"/>
  <c r="M238" i="4"/>
  <c r="M246" i="4"/>
  <c r="M254" i="4"/>
  <c r="M262" i="4"/>
  <c r="M138" i="4"/>
  <c r="M154" i="4"/>
  <c r="M170" i="4"/>
  <c r="M186" i="4"/>
  <c r="M202" i="4"/>
  <c r="M216" i="4"/>
  <c r="M224" i="4"/>
  <c r="M232" i="4"/>
  <c r="M240" i="4"/>
  <c r="M248" i="4"/>
  <c r="M256" i="4"/>
  <c r="M68" i="4"/>
  <c r="L262" i="4"/>
  <c r="L263" i="4"/>
  <c r="L95" i="4"/>
  <c r="L99" i="4"/>
  <c r="L103" i="4"/>
  <c r="L107" i="4"/>
  <c r="L111" i="4"/>
  <c r="L115" i="4"/>
  <c r="L119" i="4"/>
  <c r="L123" i="4"/>
  <c r="L127" i="4"/>
  <c r="L131" i="4"/>
  <c r="L135" i="4"/>
  <c r="L139" i="4"/>
  <c r="L143" i="4"/>
  <c r="L155" i="4"/>
  <c r="L163" i="4"/>
  <c r="L198" i="4"/>
  <c r="L204" i="4"/>
  <c r="L207" i="4"/>
  <c r="L211" i="4"/>
  <c r="L214" i="4"/>
  <c r="L218" i="4"/>
  <c r="L221" i="4"/>
  <c r="L225" i="4"/>
  <c r="L228" i="4"/>
  <c r="L231" i="4"/>
  <c r="L234" i="4"/>
  <c r="L236" i="4"/>
  <c r="L240" i="4"/>
  <c r="L243" i="4"/>
  <c r="L245" i="4"/>
  <c r="L249" i="4"/>
  <c r="L252" i="4"/>
  <c r="L255" i="4"/>
  <c r="L259" i="4"/>
  <c r="L97" i="4"/>
  <c r="L113" i="4"/>
  <c r="L129" i="4"/>
  <c r="L145" i="4"/>
  <c r="L165" i="4"/>
  <c r="L173" i="4"/>
  <c r="L94" i="4"/>
  <c r="L98" i="4"/>
  <c r="L102" i="4"/>
  <c r="L106" i="4"/>
  <c r="L110" i="4"/>
  <c r="L114" i="4"/>
  <c r="L118" i="4"/>
  <c r="L122" i="4"/>
  <c r="L126" i="4"/>
  <c r="L130" i="4"/>
  <c r="L134" i="4"/>
  <c r="L138" i="4"/>
  <c r="L142" i="4"/>
  <c r="L146" i="4"/>
  <c r="L150" i="4"/>
  <c r="L154" i="4"/>
  <c r="L158" i="4"/>
  <c r="L162" i="4"/>
  <c r="L166" i="4"/>
  <c r="L170" i="4"/>
  <c r="L174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7" i="4"/>
  <c r="L199" i="4"/>
  <c r="L200" i="4"/>
  <c r="L202" i="4"/>
  <c r="L205" i="4"/>
  <c r="L209" i="4"/>
  <c r="L212" i="4"/>
  <c r="L216" i="4"/>
  <c r="L219" i="4"/>
  <c r="L223" i="4"/>
  <c r="L226" i="4"/>
  <c r="L229" i="4"/>
  <c r="L233" i="4"/>
  <c r="L238" i="4"/>
  <c r="L242" i="4"/>
  <c r="L247" i="4"/>
  <c r="L250" i="4"/>
  <c r="L254" i="4"/>
  <c r="L257" i="4"/>
  <c r="L261" i="4"/>
  <c r="L105" i="4"/>
  <c r="L121" i="4"/>
  <c r="L137" i="4"/>
  <c r="L149" i="4"/>
  <c r="L157" i="4"/>
  <c r="L169" i="4"/>
  <c r="L96" i="4"/>
  <c r="L100" i="4"/>
  <c r="L104" i="4"/>
  <c r="L108" i="4"/>
  <c r="L112" i="4"/>
  <c r="L116" i="4"/>
  <c r="L120" i="4"/>
  <c r="L124" i="4"/>
  <c r="L128" i="4"/>
  <c r="L132" i="4"/>
  <c r="L136" i="4"/>
  <c r="L140" i="4"/>
  <c r="L144" i="4"/>
  <c r="L148" i="4"/>
  <c r="L152" i="4"/>
  <c r="L156" i="4"/>
  <c r="L160" i="4"/>
  <c r="L164" i="4"/>
  <c r="L168" i="4"/>
  <c r="L172" i="4"/>
  <c r="L176" i="4"/>
  <c r="L70" i="4"/>
  <c r="L71" i="4"/>
  <c r="L72" i="4"/>
  <c r="L73" i="4"/>
  <c r="L74" i="4"/>
  <c r="L75" i="4"/>
  <c r="L76" i="4"/>
  <c r="L147" i="4"/>
  <c r="L151" i="4"/>
  <c r="L159" i="4"/>
  <c r="L167" i="4"/>
  <c r="L171" i="4"/>
  <c r="L175" i="4"/>
  <c r="L196" i="4"/>
  <c r="L201" i="4"/>
  <c r="L203" i="4"/>
  <c r="L206" i="4"/>
  <c r="L208" i="4"/>
  <c r="L210" i="4"/>
  <c r="L213" i="4"/>
  <c r="L215" i="4"/>
  <c r="L217" i="4"/>
  <c r="L220" i="4"/>
  <c r="L222" i="4"/>
  <c r="L224" i="4"/>
  <c r="L227" i="4"/>
  <c r="L230" i="4"/>
  <c r="L232" i="4"/>
  <c r="L235" i="4"/>
  <c r="L237" i="4"/>
  <c r="L239" i="4"/>
  <c r="L241" i="4"/>
  <c r="L244" i="4"/>
  <c r="L246" i="4"/>
  <c r="L248" i="4"/>
  <c r="L251" i="4"/>
  <c r="L253" i="4"/>
  <c r="L256" i="4"/>
  <c r="L258" i="4"/>
  <c r="L260" i="4"/>
  <c r="L93" i="4"/>
  <c r="L101" i="4"/>
  <c r="L109" i="4"/>
  <c r="L117" i="4"/>
  <c r="L125" i="4"/>
  <c r="L133" i="4"/>
  <c r="L141" i="4"/>
  <c r="L153" i="4"/>
  <c r="L161" i="4"/>
  <c r="L177" i="4"/>
  <c r="L84" i="4"/>
  <c r="L80" i="4"/>
  <c r="L79" i="4"/>
  <c r="L83" i="4"/>
  <c r="L87" i="4"/>
  <c r="L91" i="4"/>
  <c r="L78" i="4"/>
  <c r="L82" i="4"/>
  <c r="L86" i="4"/>
  <c r="L90" i="4"/>
  <c r="L81" i="4"/>
  <c r="L85" i="4"/>
  <c r="L89" i="4"/>
  <c r="L88" i="4"/>
  <c r="I62" i="4"/>
  <c r="L69" i="4"/>
  <c r="L77" i="4"/>
  <c r="L92" i="4"/>
  <c r="L266" i="4" l="1"/>
  <c r="L268" i="4"/>
  <c r="L270" i="4" l="1"/>
</calcChain>
</file>

<file path=xl/sharedStrings.xml><?xml version="1.0" encoding="utf-8"?>
<sst xmlns="http://schemas.openxmlformats.org/spreadsheetml/2006/main" count="249" uniqueCount="51">
  <si>
    <t>Tipo</t>
  </si>
  <si>
    <t>Total dias</t>
  </si>
  <si>
    <t>Valor</t>
  </si>
  <si>
    <t>Total</t>
  </si>
  <si>
    <t>Qtde.</t>
  </si>
  <si>
    <t xml:space="preserve">Saída  </t>
  </si>
  <si>
    <t xml:space="preserve">Entrada  </t>
  </si>
  <si>
    <t>Total Levantes (R$)</t>
  </si>
  <si>
    <t>Custos totais (R$)</t>
  </si>
  <si>
    <t>Mercadoria</t>
  </si>
  <si>
    <t>IMO - Carga Perigosa</t>
  </si>
  <si>
    <t>NORMAL</t>
  </si>
  <si>
    <t>OVERSIZE - Carga com Excesso</t>
  </si>
  <si>
    <t>Total Armazenagem</t>
  </si>
  <si>
    <t>Normal</t>
  </si>
  <si>
    <t>Open Top</t>
  </si>
  <si>
    <t>Flat Rack</t>
  </si>
  <si>
    <t>Valor CIF (R$)</t>
  </si>
  <si>
    <t>Total Monit/Energia Reefer</t>
  </si>
  <si>
    <t>Posicionamento para Vistoria</t>
  </si>
  <si>
    <t>Crossdocking</t>
  </si>
  <si>
    <t>Posicionamento para Pesagem</t>
  </si>
  <si>
    <t>Posicionamento para Expurgo</t>
  </si>
  <si>
    <t>Vistoria Scanner</t>
  </si>
  <si>
    <t>Movimento Liberação DTA</t>
  </si>
  <si>
    <t>Remoneação de Navio ou Porto - Importação</t>
  </si>
  <si>
    <t>Retirada de Amostras</t>
  </si>
  <si>
    <t>Etiquetagem</t>
  </si>
  <si>
    <t>Diária Carreta Contenção</t>
  </si>
  <si>
    <t>Retirada e Colocação de Lacre</t>
  </si>
  <si>
    <t>Solicitação Especial de Agendamento de Importação</t>
  </si>
  <si>
    <t>Pesagem de Contêiner (saída via gate)</t>
  </si>
  <si>
    <t>Desmembramento de Pallets</t>
  </si>
  <si>
    <t>Posicionamento para Vistoria Scanner</t>
  </si>
  <si>
    <t>NO SHOW - Importação</t>
  </si>
  <si>
    <t>CÁLCULO DESPESAS IMPORTAÇÃO -  PORTONAVE S/A 2021</t>
  </si>
  <si>
    <t>OVERSIZE IMO - Carga Perigosa com Excesso</t>
  </si>
  <si>
    <t>Dias</t>
  </si>
  <si>
    <t>REEFER - Carga Refrigerada</t>
  </si>
  <si>
    <t>Posicionamento Desova/Ova de Mudança</t>
  </si>
  <si>
    <t>Posicionamento Desova/Ova (Dry)</t>
  </si>
  <si>
    <t>Posicionamento Desova/Ova (Reefer)</t>
  </si>
  <si>
    <t>Disponibilização Carreta Contenção</t>
  </si>
  <si>
    <t>Tipo de Levante</t>
  </si>
  <si>
    <t>Posicionamento Inclusão de Adesivos de Carga Perigosa</t>
  </si>
  <si>
    <t>Total Serviços Extras (R$)</t>
  </si>
  <si>
    <t>Armazenagem</t>
  </si>
  <si>
    <r>
      <t xml:space="preserve">A simulação será realizada com base na tabela pública vigente de preços e serviços 
Para clientes que possuem acordo comercial com o terminal, e desejam realizar a simulação com base nos preços e serviços vigentes em acordo, favor entrar em contato com o setor de faturamento através do e-mail </t>
    </r>
    <r>
      <rPr>
        <u/>
        <sz val="10.5"/>
        <color theme="3" tint="0.39997558519241921"/>
        <rFont val="Arial"/>
        <family val="2"/>
      </rPr>
      <t>faturamento@portonave.com.br</t>
    </r>
    <r>
      <rPr>
        <sz val="10.5"/>
        <rFont val="Arial"/>
        <family val="2"/>
      </rPr>
      <t xml:space="preserve"> ou pelo telefone (47) 2104 - 3325 , para que a planilha personalizada seja enviada.
</t>
    </r>
  </si>
  <si>
    <r>
      <t xml:space="preserve">Informe o número do contêiner ou insira </t>
    </r>
    <r>
      <rPr>
        <b/>
        <u/>
        <sz val="10"/>
        <color rgb="FFFF0000"/>
        <rFont val="Arial"/>
        <family val="2"/>
      </rPr>
      <t>X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na célula ao lado</t>
    </r>
  </si>
  <si>
    <t xml:space="preserve">   - Preço 1º período</t>
  </si>
  <si>
    <t xml:space="preserve">   - Preço ao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</si>
</sst>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;@"/>
    <numFmt numFmtId="166" formatCode="#\ &quot;dias&quot;"/>
    <numFmt numFmtId="167" formatCode="0.000%"/>
    <numFmt numFmtId="168" formatCode="_([$R$ -416]* #,##0.00_);_([$R$ -416]* \(#,##0.00\);_([$R$ -416]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rgb="FFFF0000"/>
      <name val="Bahnschrift SemiBold"/>
      <family val="2"/>
    </font>
    <font>
      <sz val="10.5"/>
      <name val="Arial"/>
      <family val="2"/>
    </font>
    <font>
      <u/>
      <sz val="10.5"/>
      <color theme="3" tint="0.39997558519241921"/>
      <name val="Arial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6" xfId="0" applyFont="1" applyFill="1" applyBorder="1" applyAlignment="1" applyProtection="1">
      <protection hidden="1"/>
    </xf>
    <xf numFmtId="0" fontId="4" fillId="2" borderId="7" xfId="0" applyFont="1" applyFill="1" applyBorder="1" applyAlignment="1" applyProtection="1">
      <protection hidden="1"/>
    </xf>
    <xf numFmtId="0" fontId="4" fillId="2" borderId="8" xfId="0" applyFont="1" applyFill="1" applyBorder="1" applyAlignme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7" fillId="0" borderId="14" xfId="0" applyNumberFormat="1" applyFont="1" applyBorder="1" applyAlignment="1" applyProtection="1">
      <alignment horizontal="center"/>
      <protection locked="0"/>
    </xf>
    <xf numFmtId="164" fontId="7" fillId="0" borderId="0" xfId="2" applyFont="1" applyBorder="1" applyAlignment="1" applyProtection="1">
      <alignment horizontal="center"/>
      <protection hidden="1"/>
    </xf>
    <xf numFmtId="164" fontId="1" fillId="2" borderId="0" xfId="2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7" fillId="0" borderId="14" xfId="0" applyNumberFormat="1" applyFont="1" applyBorder="1" applyAlignment="1" applyProtection="1">
      <alignment horizontal="center"/>
      <protection hidden="1"/>
    </xf>
    <xf numFmtId="168" fontId="2" fillId="4" borderId="0" xfId="0" applyNumberFormat="1" applyFont="1" applyFill="1" applyBorder="1" applyProtection="1">
      <protection hidden="1"/>
    </xf>
    <xf numFmtId="37" fontId="7" fillId="0" borderId="0" xfId="2" applyNumberFormat="1" applyFont="1" applyBorder="1" applyAlignment="1" applyProtection="1">
      <alignment horizontal="center"/>
      <protection hidden="1"/>
    </xf>
    <xf numFmtId="164" fontId="7" fillId="0" borderId="0" xfId="2" applyFont="1" applyBorder="1" applyProtection="1">
      <protection hidden="1"/>
    </xf>
    <xf numFmtId="164" fontId="1" fillId="0" borderId="0" xfId="2" applyFont="1" applyFill="1" applyBorder="1" applyProtection="1">
      <protection hidden="1"/>
    </xf>
    <xf numFmtId="164" fontId="7" fillId="0" borderId="0" xfId="2" applyFont="1" applyFill="1" applyBorder="1" applyProtection="1">
      <protection hidden="1"/>
    </xf>
    <xf numFmtId="9" fontId="1" fillId="0" borderId="0" xfId="0" applyNumberFormat="1" applyFont="1" applyProtection="1">
      <protection hidden="1"/>
    </xf>
    <xf numFmtId="168" fontId="2" fillId="2" borderId="0" xfId="2" applyNumberFormat="1" applyFont="1" applyFill="1" applyBorder="1" applyAlignment="1" applyProtection="1">
      <alignment vertical="center"/>
      <protection locked="0"/>
    </xf>
    <xf numFmtId="164" fontId="8" fillId="0" borderId="0" xfId="2" applyFont="1" applyFill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65" fontId="2" fillId="3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16" fontId="3" fillId="0" borderId="0" xfId="0" applyNumberFormat="1" applyFont="1" applyBorder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166" fontId="8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66" fontId="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166" fontId="6" fillId="0" borderId="0" xfId="2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6" fontId="6" fillId="0" borderId="0" xfId="2" applyNumberFormat="1" applyFont="1" applyBorder="1" applyAlignment="1" applyProtection="1">
      <alignment horizontal="center" vertical="center"/>
      <protection hidden="1"/>
    </xf>
    <xf numFmtId="167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NumberFormat="1" applyFont="1" applyBorder="1" applyProtection="1">
      <protection hidden="1"/>
    </xf>
    <xf numFmtId="0" fontId="3" fillId="0" borderId="0" xfId="0" applyNumberFormat="1" applyFont="1" applyFill="1" applyBorder="1" applyProtection="1"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Protection="1">
      <protection hidden="1"/>
    </xf>
    <xf numFmtId="10" fontId="6" fillId="0" borderId="12" xfId="0" applyNumberFormat="1" applyFont="1" applyBorder="1" applyProtection="1">
      <protection hidden="1"/>
    </xf>
    <xf numFmtId="166" fontId="1" fillId="0" borderId="0" xfId="0" applyNumberFormat="1" applyFont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Protection="1">
      <protection hidden="1"/>
    </xf>
    <xf numFmtId="166" fontId="6" fillId="0" borderId="0" xfId="2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Border="1" applyProtection="1">
      <protection hidden="1"/>
    </xf>
    <xf numFmtId="168" fontId="2" fillId="2" borderId="0" xfId="1" applyNumberFormat="1" applyFont="1" applyFill="1" applyBorder="1" applyProtection="1">
      <protection hidden="1"/>
    </xf>
    <xf numFmtId="0" fontId="1" fillId="0" borderId="12" xfId="0" applyFont="1" applyBorder="1" applyProtection="1"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168" fontId="9" fillId="2" borderId="0" xfId="1" applyNumberFormat="1" applyFont="1" applyFill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Border="1" applyProtection="1"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Border="1" applyProtection="1">
      <protection hidden="1"/>
    </xf>
    <xf numFmtId="0" fontId="12" fillId="0" borderId="0" xfId="0" applyNumberFormat="1" applyFont="1" applyFill="1" applyBorder="1" applyProtection="1"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14" fontId="3" fillId="0" borderId="12" xfId="0" applyNumberFormat="1" applyFont="1" applyBorder="1" applyAlignment="1" applyProtection="1">
      <alignment horizontal="right" vertical="center"/>
      <protection hidden="1"/>
    </xf>
    <xf numFmtId="14" fontId="3" fillId="0" borderId="12" xfId="0" applyNumberFormat="1" applyFont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0" fontId="3" fillId="5" borderId="0" xfId="0" applyFont="1" applyFill="1" applyProtection="1">
      <protection hidden="1"/>
    </xf>
    <xf numFmtId="0" fontId="3" fillId="5" borderId="0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Protection="1">
      <protection hidden="1"/>
    </xf>
    <xf numFmtId="164" fontId="1" fillId="5" borderId="0" xfId="2" applyFont="1" applyFill="1" applyBorder="1" applyProtection="1">
      <protection hidden="1"/>
    </xf>
    <xf numFmtId="164" fontId="8" fillId="5" borderId="0" xfId="2" applyFont="1" applyFill="1" applyBorder="1" applyAlignment="1" applyProtection="1">
      <alignment vertical="center"/>
      <protection hidden="1"/>
    </xf>
    <xf numFmtId="166" fontId="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6" fillId="5" borderId="0" xfId="0" applyFont="1" applyFill="1" applyBorder="1" applyAlignment="1" applyProtection="1">
      <alignment horizontal="right" vertical="center" wrapText="1"/>
      <protection hidden="1"/>
    </xf>
    <xf numFmtId="164" fontId="3" fillId="5" borderId="0" xfId="0" applyNumberFormat="1" applyFont="1" applyFill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vertical="center"/>
      <protection hidden="1"/>
    </xf>
    <xf numFmtId="0" fontId="18" fillId="0" borderId="11" xfId="0" applyFont="1" applyBorder="1" applyAlignment="1" applyProtection="1">
      <alignment vertical="center" wrapText="1"/>
      <protection hidden="1"/>
    </xf>
    <xf numFmtId="0" fontId="18" fillId="0" borderId="12" xfId="0" applyFont="1" applyBorder="1" applyAlignment="1" applyProtection="1">
      <alignment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64" fontId="10" fillId="0" borderId="0" xfId="2" applyFont="1" applyFill="1" applyBorder="1" applyAlignment="1" applyProtection="1">
      <alignment horizontal="center" vertical="center"/>
      <protection hidden="1"/>
    </xf>
    <xf numFmtId="164" fontId="10" fillId="0" borderId="12" xfId="2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7" fillId="0" borderId="3" xfId="0" applyFont="1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Porcentagem" xfId="1" builtinId="5"/>
    <cellStyle name="Vírgula" xfId="2" builtinId="3"/>
  </cellStyles>
  <dxfs count="9">
    <dxf>
      <font>
        <u val="none"/>
        <color theme="0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2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5" fmlaLink="$O$10" fmlaRange="$P$10:$P$14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ortonave.com.br/pt/servicos/tabela-de-preco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1104900</xdr:colOff>
      <xdr:row>64</xdr:row>
      <xdr:rowOff>142875</xdr:rowOff>
    </xdr:from>
    <xdr:to>
      <xdr:col>4</xdr:col>
      <xdr:colOff>133350</xdr:colOff>
      <xdr:row>64</xdr:row>
      <xdr:rowOff>142875</xdr:rowOff>
    </xdr:to>
    <xdr:sp macro="" textlink="">
      <xdr:nvSpPr>
        <xdr:cNvPr id="11414" name="Line 1"/>
        <xdr:cNvSpPr>
          <a:spLocks noChangeShapeType="1"/>
        </xdr:cNvSpPr>
      </xdr:nvSpPr>
      <xdr:spPr bwMode="auto">
        <a:xfrm>
          <a:off x="1400175" y="96393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</xdr:col>
      <xdr:colOff>220756</xdr:colOff>
      <xdr:row>2</xdr:row>
      <xdr:rowOff>11206</xdr:rowOff>
    </xdr:from>
    <xdr:to>
      <xdr:col>3</xdr:col>
      <xdr:colOff>1367118</xdr:colOff>
      <xdr:row>6</xdr:row>
      <xdr:rowOff>280568</xdr:rowOff>
    </xdr:to>
    <xdr:pic>
      <xdr:nvPicPr>
        <xdr:cNvPr id="11415" name="Picture 2" descr="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11307"/>
        <a:stretch/>
      </xdr:blipFill>
      <xdr:spPr bwMode="auto">
        <a:xfrm>
          <a:off x="1094815" y="268941"/>
          <a:ext cx="1146362" cy="952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133350</xdr:colOff>
      <xdr:row>269</xdr:row>
      <xdr:rowOff>142875</xdr:rowOff>
    </xdr:from>
    <xdr:to>
      <xdr:col>8</xdr:col>
      <xdr:colOff>542925</xdr:colOff>
      <xdr:row>269</xdr:row>
      <xdr:rowOff>142875</xdr:rowOff>
    </xdr:to>
    <xdr:sp macro="" textlink="">
      <xdr:nvSpPr>
        <xdr:cNvPr id="11416" name="Line 4"/>
        <xdr:cNvSpPr>
          <a:spLocks noChangeShapeType="1"/>
        </xdr:cNvSpPr>
      </xdr:nvSpPr>
      <xdr:spPr bwMode="auto">
        <a:xfrm>
          <a:off x="3990975" y="55387875"/>
          <a:ext cx="12382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314325</xdr:colOff>
      <xdr:row>50</xdr:row>
      <xdr:rowOff>123825</xdr:rowOff>
    </xdr:from>
    <xdr:to>
      <xdr:col>8</xdr:col>
      <xdr:colOff>523875</xdr:colOff>
      <xdr:row>50</xdr:row>
      <xdr:rowOff>123825</xdr:rowOff>
    </xdr:to>
    <xdr:sp macro="" textlink="">
      <xdr:nvSpPr>
        <xdr:cNvPr id="11418" name="Line 17"/>
        <xdr:cNvSpPr>
          <a:spLocks noChangeShapeType="1"/>
        </xdr:cNvSpPr>
      </xdr:nvSpPr>
      <xdr:spPr bwMode="auto">
        <a:xfrm flipV="1">
          <a:off x="3714750" y="71532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142875</xdr:colOff>
      <xdr:row>267</xdr:row>
      <xdr:rowOff>95251</xdr:rowOff>
    </xdr:from>
    <xdr:to>
      <xdr:col>8</xdr:col>
      <xdr:colOff>571500</xdr:colOff>
      <xdr:row>267</xdr:row>
      <xdr:rowOff>95251</xdr:rowOff>
    </xdr:to>
    <xdr:sp macro="" textlink="">
      <xdr:nvSpPr>
        <xdr:cNvPr id="11419" name="Line 28"/>
        <xdr:cNvSpPr>
          <a:spLocks noChangeShapeType="1"/>
        </xdr:cNvSpPr>
      </xdr:nvSpPr>
      <xdr:spPr bwMode="auto">
        <a:xfrm>
          <a:off x="4000500" y="54978301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314325</xdr:colOff>
      <xdr:row>57</xdr:row>
      <xdr:rowOff>123825</xdr:rowOff>
    </xdr:from>
    <xdr:to>
      <xdr:col>8</xdr:col>
      <xdr:colOff>523875</xdr:colOff>
      <xdr:row>57</xdr:row>
      <xdr:rowOff>123825</xdr:rowOff>
    </xdr:to>
    <xdr:sp macro="" textlink="">
      <xdr:nvSpPr>
        <xdr:cNvPr id="11420" name="Line 29"/>
        <xdr:cNvSpPr>
          <a:spLocks noChangeShapeType="1"/>
        </xdr:cNvSpPr>
      </xdr:nvSpPr>
      <xdr:spPr bwMode="auto">
        <a:xfrm flipV="1">
          <a:off x="3714750" y="82867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314325</xdr:colOff>
      <xdr:row>59</xdr:row>
      <xdr:rowOff>133350</xdr:rowOff>
    </xdr:from>
    <xdr:to>
      <xdr:col>8</xdr:col>
      <xdr:colOff>523875</xdr:colOff>
      <xdr:row>59</xdr:row>
      <xdr:rowOff>133350</xdr:rowOff>
    </xdr:to>
    <xdr:sp macro="" textlink="">
      <xdr:nvSpPr>
        <xdr:cNvPr id="11421" name="Line 30"/>
        <xdr:cNvSpPr>
          <a:spLocks noChangeShapeType="1"/>
        </xdr:cNvSpPr>
      </xdr:nvSpPr>
      <xdr:spPr bwMode="auto">
        <a:xfrm flipV="1">
          <a:off x="3714750" y="86677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57150</xdr:rowOff>
        </xdr:from>
        <xdr:to>
          <xdr:col>11</xdr:col>
          <xdr:colOff>1485900</xdr:colOff>
          <xdr:row>9</xdr:row>
          <xdr:rowOff>333375</xdr:rowOff>
        </xdr:to>
        <xdr:sp macro="" textlink="">
          <xdr:nvSpPr>
            <xdr:cNvPr id="11271" name="Drop Dow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123825</xdr:colOff>
      <xdr:row>265</xdr:row>
      <xdr:rowOff>114301</xdr:rowOff>
    </xdr:from>
    <xdr:to>
      <xdr:col>8</xdr:col>
      <xdr:colOff>552450</xdr:colOff>
      <xdr:row>265</xdr:row>
      <xdr:rowOff>114301</xdr:rowOff>
    </xdr:to>
    <xdr:sp macro="" textlink="">
      <xdr:nvSpPr>
        <xdr:cNvPr id="12" name="Line 28"/>
        <xdr:cNvSpPr>
          <a:spLocks noChangeShapeType="1"/>
        </xdr:cNvSpPr>
      </xdr:nvSpPr>
      <xdr:spPr bwMode="auto">
        <a:xfrm>
          <a:off x="3981450" y="54606826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806824</xdr:colOff>
      <xdr:row>2</xdr:row>
      <xdr:rowOff>11207</xdr:rowOff>
    </xdr:from>
    <xdr:to>
      <xdr:col>13</xdr:col>
      <xdr:colOff>605117</xdr:colOff>
      <xdr:row>3</xdr:row>
      <xdr:rowOff>123266</xdr:rowOff>
    </xdr:to>
    <xdr:sp macro="" textlink="">
      <xdr:nvSpPr>
        <xdr:cNvPr id="2" name="Retângulo 1">
          <a:hlinkClick xmlns:r="http://schemas.openxmlformats.org/officeDocument/2006/relationships" r:id="rId2"/>
        </xdr:cNvPr>
        <xdr:cNvSpPr/>
      </xdr:nvSpPr>
      <xdr:spPr>
        <a:xfrm>
          <a:off x="8684559" y="268942"/>
          <a:ext cx="627529" cy="212912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95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Acessar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V271"/>
  <sheetViews>
    <sheetView showGridLines="0" tabSelected="1" topLeftCell="C250" zoomScale="85" zoomScaleNormal="85" workbookViewId="0">
      <selection activeCell="D69" sqref="D69"/>
    </sheetView>
  </sheetViews>
  <sheetFormatPr defaultRowHeight="12.75" x14ac:dyDescent="0.2"/>
  <cols>
    <col min="1" max="3" width="4.42578125" style="3" customWidth="1"/>
    <col min="4" max="4" width="22.85546875" style="1" customWidth="1"/>
    <col min="5" max="5" width="3.5703125" style="1" bestFit="1" customWidth="1"/>
    <col min="6" max="6" width="3.85546875" style="1" customWidth="1"/>
    <col min="7" max="7" width="22.140625" style="1" customWidth="1"/>
    <col min="8" max="8" width="12.42578125" style="1" customWidth="1"/>
    <col min="9" max="9" width="10.28515625" style="1" customWidth="1"/>
    <col min="10" max="10" width="4.140625" style="2" hidden="1" customWidth="1"/>
    <col min="11" max="11" width="4" style="1" customWidth="1"/>
    <col min="12" max="12" width="25.85546875" style="1" customWidth="1"/>
    <col min="13" max="13" width="12.42578125" style="2" customWidth="1"/>
    <col min="14" max="14" width="14" style="95" customWidth="1"/>
    <col min="15" max="15" width="14.28515625" style="1" customWidth="1"/>
    <col min="16" max="16" width="9.140625" style="3"/>
    <col min="17" max="17" width="13.28515625" style="3" bestFit="1" customWidth="1"/>
    <col min="18" max="19" width="9.140625" style="3"/>
    <col min="20" max="20" width="13.28515625" style="3" bestFit="1" customWidth="1"/>
    <col min="21" max="21" width="14.5703125" style="3" bestFit="1" customWidth="1"/>
    <col min="22" max="16384" width="9.140625" style="3"/>
  </cols>
  <sheetData>
    <row r="1" spans="4:20" ht="13.5" thickBot="1" x14ac:dyDescent="0.25">
      <c r="J1" s="1"/>
    </row>
    <row r="2" spans="4:20" ht="6.75" customHeight="1" x14ac:dyDescent="0.2">
      <c r="D2" s="4"/>
      <c r="E2" s="109" t="s">
        <v>47</v>
      </c>
      <c r="F2" s="109"/>
      <c r="G2" s="109"/>
      <c r="H2" s="109"/>
      <c r="I2" s="109"/>
      <c r="J2" s="109"/>
      <c r="K2" s="109"/>
      <c r="L2" s="109"/>
      <c r="M2" s="109"/>
      <c r="N2" s="109"/>
      <c r="O2" s="107"/>
    </row>
    <row r="3" spans="4:20" ht="7.5" customHeight="1" x14ac:dyDescent="0.2">
      <c r="D3" s="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08"/>
    </row>
    <row r="4" spans="4:20" ht="12.75" customHeight="1" x14ac:dyDescent="0.2">
      <c r="D4" s="5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08"/>
    </row>
    <row r="5" spans="4:20" ht="19.5" customHeight="1" x14ac:dyDescent="0.2">
      <c r="D5" s="5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08"/>
    </row>
    <row r="6" spans="4:20" ht="14.25" customHeight="1" x14ac:dyDescent="0.2">
      <c r="D6" s="5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08"/>
    </row>
    <row r="7" spans="4:20" ht="29.25" customHeight="1" x14ac:dyDescent="0.2">
      <c r="D7" s="5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08"/>
      <c r="P7" s="1"/>
      <c r="Q7" s="1"/>
    </row>
    <row r="8" spans="4:20" ht="19.5" customHeight="1" x14ac:dyDescent="0.2">
      <c r="D8" s="113" t="s">
        <v>35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88"/>
      <c r="Q8" s="88"/>
    </row>
    <row r="9" spans="4:20" ht="9.75" customHeight="1" x14ac:dyDescent="0.2">
      <c r="D9" s="5"/>
      <c r="E9" s="6"/>
      <c r="F9" s="6"/>
      <c r="G9" s="6"/>
      <c r="H9" s="6"/>
      <c r="I9" s="6"/>
      <c r="J9" s="6"/>
      <c r="K9" s="6"/>
      <c r="L9" s="6"/>
      <c r="M9" s="7"/>
      <c r="N9" s="96"/>
      <c r="O9" s="8"/>
      <c r="P9" s="88"/>
      <c r="Q9" s="88"/>
    </row>
    <row r="10" spans="4:20" s="12" customFormat="1" ht="30.75" customHeight="1" x14ac:dyDescent="0.25">
      <c r="D10" s="86" t="s">
        <v>9</v>
      </c>
      <c r="E10" s="87"/>
      <c r="F10" s="87"/>
      <c r="G10" s="9"/>
      <c r="H10" s="10"/>
      <c r="I10" s="10"/>
      <c r="J10" s="10"/>
      <c r="K10" s="10"/>
      <c r="L10" s="10"/>
      <c r="M10" s="11"/>
      <c r="N10" s="97"/>
      <c r="O10" s="83">
        <v>1</v>
      </c>
      <c r="P10" s="81" t="s">
        <v>11</v>
      </c>
      <c r="Q10" s="88"/>
      <c r="R10" s="89"/>
      <c r="S10" s="89"/>
    </row>
    <row r="11" spans="4:20" ht="15" x14ac:dyDescent="0.2">
      <c r="D11" s="5"/>
      <c r="E11" s="6"/>
      <c r="F11" s="6"/>
      <c r="G11" s="6"/>
      <c r="H11" s="13" t="s">
        <v>0</v>
      </c>
      <c r="I11" s="6"/>
      <c r="J11" s="6"/>
      <c r="K11" s="6"/>
      <c r="L11" s="6"/>
      <c r="M11" s="13" t="s">
        <v>0</v>
      </c>
      <c r="N11" s="98"/>
      <c r="O11" s="83">
        <v>1</v>
      </c>
      <c r="P11" s="81" t="s">
        <v>10</v>
      </c>
      <c r="Q11" s="88"/>
      <c r="R11" s="90"/>
      <c r="S11" s="94"/>
      <c r="T11" s="19"/>
    </row>
    <row r="12" spans="4:20" ht="15.75" customHeight="1" x14ac:dyDescent="0.2">
      <c r="D12" s="121" t="s">
        <v>48</v>
      </c>
      <c r="E12" s="122"/>
      <c r="F12" s="16"/>
      <c r="G12" s="17"/>
      <c r="H12" s="18"/>
      <c r="I12" s="13" t="str">
        <f t="shared" ref="I12:I26" si="0">IF(AND(G12="",H12=""),"",IF(AND(G12&lt;&gt;0,H12=""),"&lt;-- alterar",IF(AND(G12="",H12&lt;&gt;0),"&lt;-- limpar","")))</f>
        <v/>
      </c>
      <c r="J12" s="15"/>
      <c r="K12" s="16"/>
      <c r="L12" s="17"/>
      <c r="M12" s="18"/>
      <c r="N12" s="99"/>
      <c r="O12" s="83">
        <v>1</v>
      </c>
      <c r="P12" s="82" t="s">
        <v>12</v>
      </c>
      <c r="Q12" s="88"/>
      <c r="R12" s="90"/>
      <c r="S12" s="94"/>
      <c r="T12" s="19"/>
    </row>
    <row r="13" spans="4:20" ht="15.75" customHeight="1" x14ac:dyDescent="0.2">
      <c r="D13" s="121"/>
      <c r="E13" s="122"/>
      <c r="F13" s="16"/>
      <c r="G13" s="17"/>
      <c r="H13" s="18"/>
      <c r="I13" s="13" t="str">
        <f t="shared" si="0"/>
        <v/>
      </c>
      <c r="J13" s="15"/>
      <c r="K13" s="16"/>
      <c r="L13" s="17"/>
      <c r="M13" s="18"/>
      <c r="N13" s="99"/>
      <c r="O13" s="83">
        <v>1</v>
      </c>
      <c r="P13" s="82" t="s">
        <v>38</v>
      </c>
      <c r="Q13" s="88"/>
      <c r="R13" s="90"/>
      <c r="S13" s="94"/>
      <c r="T13" s="20"/>
    </row>
    <row r="14" spans="4:20" ht="15.75" customHeight="1" x14ac:dyDescent="0.2">
      <c r="D14" s="120"/>
      <c r="E14" s="15"/>
      <c r="F14" s="16"/>
      <c r="G14" s="17"/>
      <c r="H14" s="18"/>
      <c r="I14" s="13" t="str">
        <f t="shared" si="0"/>
        <v/>
      </c>
      <c r="J14" s="15"/>
      <c r="K14" s="16"/>
      <c r="L14" s="17"/>
      <c r="M14" s="18"/>
      <c r="N14" s="99"/>
      <c r="O14" s="83">
        <v>1</v>
      </c>
      <c r="P14" s="82" t="s">
        <v>36</v>
      </c>
      <c r="Q14" s="88"/>
      <c r="R14" s="90"/>
      <c r="S14" s="94"/>
      <c r="T14" s="19"/>
    </row>
    <row r="15" spans="4:20" ht="15.75" customHeight="1" x14ac:dyDescent="0.2">
      <c r="D15" s="120"/>
      <c r="E15" s="15"/>
      <c r="F15" s="16"/>
      <c r="G15" s="17"/>
      <c r="H15" s="18"/>
      <c r="I15" s="13" t="str">
        <f t="shared" si="0"/>
        <v/>
      </c>
      <c r="J15" s="15"/>
      <c r="K15" s="16"/>
      <c r="L15" s="17"/>
      <c r="M15" s="18"/>
      <c r="N15" s="99"/>
      <c r="O15" s="83">
        <v>1</v>
      </c>
      <c r="P15" s="82"/>
      <c r="Q15" s="88"/>
      <c r="R15" s="90"/>
      <c r="S15" s="94"/>
      <c r="T15" s="19"/>
    </row>
    <row r="16" spans="4:20" ht="15.75" customHeight="1" x14ac:dyDescent="0.2">
      <c r="D16" s="14"/>
      <c r="E16" s="15"/>
      <c r="F16" s="16"/>
      <c r="G16" s="17"/>
      <c r="H16" s="18"/>
      <c r="I16" s="13" t="str">
        <f t="shared" si="0"/>
        <v/>
      </c>
      <c r="J16" s="15"/>
      <c r="K16" s="16"/>
      <c r="L16" s="17"/>
      <c r="M16" s="18"/>
      <c r="N16" s="99"/>
      <c r="O16" s="83">
        <v>1</v>
      </c>
      <c r="P16" s="82"/>
      <c r="Q16" s="88"/>
      <c r="S16" s="19"/>
      <c r="T16" s="19"/>
    </row>
    <row r="17" spans="4:17" ht="15.75" customHeight="1" x14ac:dyDescent="0.2">
      <c r="D17" s="14"/>
      <c r="E17" s="15"/>
      <c r="F17" s="16"/>
      <c r="G17" s="17"/>
      <c r="H17" s="18"/>
      <c r="I17" s="13" t="str">
        <f t="shared" si="0"/>
        <v/>
      </c>
      <c r="J17" s="15"/>
      <c r="K17" s="16"/>
      <c r="L17" s="17"/>
      <c r="M17" s="18"/>
      <c r="N17" s="99"/>
      <c r="O17" s="83">
        <v>1</v>
      </c>
      <c r="P17" s="6"/>
      <c r="Q17" s="1"/>
    </row>
    <row r="18" spans="4:17" ht="15.75" customHeight="1" x14ac:dyDescent="0.2">
      <c r="D18" s="14"/>
      <c r="E18" s="15"/>
      <c r="F18" s="16"/>
      <c r="G18" s="17"/>
      <c r="H18" s="18"/>
      <c r="I18" s="13" t="str">
        <f t="shared" si="0"/>
        <v/>
      </c>
      <c r="J18" s="15"/>
      <c r="K18" s="16"/>
      <c r="L18" s="17"/>
      <c r="M18" s="18"/>
      <c r="N18" s="99"/>
      <c r="O18" s="83">
        <v>1</v>
      </c>
      <c r="P18" s="6"/>
      <c r="Q18" s="1"/>
    </row>
    <row r="19" spans="4:17" ht="15.75" customHeight="1" x14ac:dyDescent="0.2">
      <c r="D19" s="14"/>
      <c r="E19" s="15"/>
      <c r="F19" s="16"/>
      <c r="G19" s="17"/>
      <c r="H19" s="18"/>
      <c r="I19" s="13" t="str">
        <f t="shared" si="0"/>
        <v/>
      </c>
      <c r="J19" s="15"/>
      <c r="K19" s="16"/>
      <c r="L19" s="17"/>
      <c r="M19" s="18"/>
      <c r="N19" s="99"/>
      <c r="O19" s="83">
        <v>1</v>
      </c>
      <c r="P19" s="6"/>
      <c r="Q19" s="1"/>
    </row>
    <row r="20" spans="4:17" ht="15.75" customHeight="1" x14ac:dyDescent="0.2">
      <c r="D20" s="14"/>
      <c r="E20" s="15"/>
      <c r="F20" s="16"/>
      <c r="G20" s="17"/>
      <c r="H20" s="18"/>
      <c r="I20" s="13" t="str">
        <f t="shared" si="0"/>
        <v/>
      </c>
      <c r="J20" s="15"/>
      <c r="K20" s="16"/>
      <c r="L20" s="17"/>
      <c r="M20" s="18"/>
      <c r="N20" s="99"/>
      <c r="O20" s="83">
        <v>1</v>
      </c>
      <c r="P20" s="6"/>
      <c r="Q20" s="1"/>
    </row>
    <row r="21" spans="4:17" ht="15.75" customHeight="1" x14ac:dyDescent="0.2">
      <c r="D21" s="14"/>
      <c r="E21" s="15"/>
      <c r="F21" s="16"/>
      <c r="G21" s="17"/>
      <c r="H21" s="18"/>
      <c r="I21" s="13" t="str">
        <f t="shared" si="0"/>
        <v/>
      </c>
      <c r="J21" s="15"/>
      <c r="K21" s="16"/>
      <c r="L21" s="17"/>
      <c r="M21" s="18"/>
      <c r="N21" s="99"/>
      <c r="O21" s="83">
        <v>1</v>
      </c>
      <c r="P21" s="19"/>
    </row>
    <row r="22" spans="4:17" ht="15.75" customHeight="1" x14ac:dyDescent="0.2">
      <c r="D22" s="14"/>
      <c r="E22" s="15"/>
      <c r="F22" s="16"/>
      <c r="G22" s="17"/>
      <c r="H22" s="18"/>
      <c r="I22" s="13" t="str">
        <f t="shared" si="0"/>
        <v/>
      </c>
      <c r="J22" s="15"/>
      <c r="K22" s="16"/>
      <c r="L22" s="17"/>
      <c r="M22" s="18"/>
      <c r="N22" s="99"/>
      <c r="O22" s="83">
        <v>1</v>
      </c>
      <c r="P22" s="19"/>
    </row>
    <row r="23" spans="4:17" ht="15.75" customHeight="1" x14ac:dyDescent="0.2">
      <c r="D23" s="14"/>
      <c r="E23" s="15"/>
      <c r="F23" s="16"/>
      <c r="G23" s="17"/>
      <c r="H23" s="18"/>
      <c r="I23" s="13" t="str">
        <f t="shared" si="0"/>
        <v/>
      </c>
      <c r="J23" s="15"/>
      <c r="K23" s="16"/>
      <c r="L23" s="17"/>
      <c r="M23" s="18"/>
      <c r="N23" s="99"/>
      <c r="O23" s="83">
        <v>1</v>
      </c>
      <c r="P23" s="19"/>
    </row>
    <row r="24" spans="4:17" ht="15.75" customHeight="1" x14ac:dyDescent="0.2">
      <c r="D24" s="14"/>
      <c r="E24" s="15"/>
      <c r="F24" s="16"/>
      <c r="G24" s="17"/>
      <c r="H24" s="18"/>
      <c r="I24" s="13" t="str">
        <f t="shared" si="0"/>
        <v/>
      </c>
      <c r="J24" s="15"/>
      <c r="K24" s="16"/>
      <c r="L24" s="17"/>
      <c r="M24" s="18"/>
      <c r="N24" s="99"/>
      <c r="O24" s="83">
        <v>1</v>
      </c>
      <c r="P24" s="19"/>
    </row>
    <row r="25" spans="4:17" ht="15.75" customHeight="1" x14ac:dyDescent="0.2">
      <c r="D25" s="14"/>
      <c r="E25" s="15"/>
      <c r="F25" s="16"/>
      <c r="G25" s="17"/>
      <c r="H25" s="18"/>
      <c r="I25" s="13" t="str">
        <f t="shared" si="0"/>
        <v/>
      </c>
      <c r="J25" s="15"/>
      <c r="K25" s="16"/>
      <c r="L25" s="17"/>
      <c r="M25" s="18"/>
      <c r="N25" s="99"/>
      <c r="O25" s="83">
        <v>1</v>
      </c>
      <c r="P25" s="19"/>
    </row>
    <row r="26" spans="4:17" ht="15.75" customHeight="1" x14ac:dyDescent="0.2">
      <c r="D26" s="14"/>
      <c r="E26" s="15"/>
      <c r="F26" s="16"/>
      <c r="G26" s="17"/>
      <c r="H26" s="18"/>
      <c r="I26" s="13" t="str">
        <f t="shared" si="0"/>
        <v/>
      </c>
      <c r="J26" s="15"/>
      <c r="K26" s="16"/>
      <c r="L26" s="17"/>
      <c r="M26" s="18"/>
      <c r="N26" s="99"/>
      <c r="O26" s="83">
        <v>1</v>
      </c>
      <c r="P26" s="19"/>
    </row>
    <row r="27" spans="4:17" ht="5.25" customHeight="1" x14ac:dyDescent="0.2">
      <c r="D27" s="5"/>
      <c r="E27" s="6"/>
      <c r="F27" s="6"/>
      <c r="G27" s="6"/>
      <c r="H27" s="6"/>
      <c r="I27" s="6"/>
      <c r="J27" s="16"/>
      <c r="K27" s="16"/>
      <c r="L27" s="6"/>
      <c r="M27" s="7"/>
      <c r="N27" s="96"/>
      <c r="O27" s="83">
        <v>1</v>
      </c>
    </row>
    <row r="28" spans="4:17" ht="15" x14ac:dyDescent="0.2">
      <c r="D28" s="5"/>
      <c r="E28" s="6"/>
      <c r="F28" s="6"/>
      <c r="G28" s="20"/>
      <c r="H28" s="21" t="s">
        <v>4</v>
      </c>
      <c r="I28" s="21" t="s">
        <v>2</v>
      </c>
      <c r="J28" s="21"/>
      <c r="K28" s="21"/>
      <c r="L28" s="21" t="s">
        <v>3</v>
      </c>
      <c r="M28" s="22"/>
      <c r="N28" s="98"/>
      <c r="O28" s="83">
        <v>1</v>
      </c>
    </row>
    <row r="29" spans="4:17" ht="15" x14ac:dyDescent="0.2">
      <c r="D29" s="5"/>
      <c r="E29" s="6"/>
      <c r="F29" s="6"/>
      <c r="G29" s="16" t="s">
        <v>19</v>
      </c>
      <c r="H29" s="24"/>
      <c r="I29" s="25">
        <v>860</v>
      </c>
      <c r="J29" s="25"/>
      <c r="K29" s="25"/>
      <c r="L29" s="26">
        <f>H29*I29</f>
        <v>0</v>
      </c>
      <c r="M29" s="27"/>
      <c r="N29" s="100"/>
      <c r="O29" s="83">
        <v>1</v>
      </c>
    </row>
    <row r="30" spans="4:17" ht="15" x14ac:dyDescent="0.2">
      <c r="D30" s="5"/>
      <c r="E30" s="6"/>
      <c r="F30" s="6"/>
      <c r="G30" s="16" t="s">
        <v>21</v>
      </c>
      <c r="H30" s="24"/>
      <c r="I30" s="25">
        <v>860</v>
      </c>
      <c r="J30" s="25"/>
      <c r="K30" s="25"/>
      <c r="L30" s="26">
        <f t="shared" ref="L30:L49" si="1">H30*I30</f>
        <v>0</v>
      </c>
      <c r="M30" s="27"/>
      <c r="N30" s="100"/>
      <c r="O30" s="83">
        <v>1</v>
      </c>
    </row>
    <row r="31" spans="4:17" ht="15" x14ac:dyDescent="0.2">
      <c r="D31" s="5"/>
      <c r="E31" s="6"/>
      <c r="F31" s="6"/>
      <c r="G31" s="16" t="s">
        <v>33</v>
      </c>
      <c r="H31" s="24"/>
      <c r="I31" s="25">
        <f>I29+I33</f>
        <v>1789</v>
      </c>
      <c r="J31" s="25"/>
      <c r="K31" s="25"/>
      <c r="L31" s="26">
        <f t="shared" si="1"/>
        <v>0</v>
      </c>
      <c r="M31" s="27"/>
      <c r="N31" s="100"/>
      <c r="O31" s="83">
        <v>1</v>
      </c>
    </row>
    <row r="32" spans="4:17" ht="15" x14ac:dyDescent="0.2">
      <c r="D32" s="5"/>
      <c r="E32" s="6"/>
      <c r="F32" s="6"/>
      <c r="G32" s="16" t="s">
        <v>22</v>
      </c>
      <c r="H32" s="24"/>
      <c r="I32" s="25">
        <v>954</v>
      </c>
      <c r="J32" s="25"/>
      <c r="K32" s="25"/>
      <c r="L32" s="26">
        <f t="shared" si="1"/>
        <v>0</v>
      </c>
      <c r="M32" s="27"/>
      <c r="N32" s="100"/>
      <c r="O32" s="83">
        <v>1</v>
      </c>
    </row>
    <row r="33" spans="4:15" ht="15" x14ac:dyDescent="0.2">
      <c r="D33" s="5"/>
      <c r="E33" s="6"/>
      <c r="F33" s="6"/>
      <c r="G33" s="16" t="s">
        <v>23</v>
      </c>
      <c r="H33" s="24"/>
      <c r="I33" s="25">
        <v>929</v>
      </c>
      <c r="J33" s="25"/>
      <c r="K33" s="25"/>
      <c r="L33" s="26">
        <f t="shared" si="1"/>
        <v>0</v>
      </c>
      <c r="M33" s="27"/>
      <c r="N33" s="100"/>
      <c r="O33" s="83">
        <v>1</v>
      </c>
    </row>
    <row r="34" spans="4:15" ht="15" x14ac:dyDescent="0.2">
      <c r="D34" s="5"/>
      <c r="E34" s="6"/>
      <c r="F34" s="6"/>
      <c r="G34" s="16" t="s">
        <v>40</v>
      </c>
      <c r="H34" s="24"/>
      <c r="I34" s="25">
        <f>2700+I29</f>
        <v>3560</v>
      </c>
      <c r="J34" s="25"/>
      <c r="K34" s="25"/>
      <c r="L34" s="26">
        <f t="shared" si="1"/>
        <v>0</v>
      </c>
      <c r="M34" s="27"/>
      <c r="N34" s="100"/>
      <c r="O34" s="83">
        <v>1</v>
      </c>
    </row>
    <row r="35" spans="4:15" ht="15" x14ac:dyDescent="0.2">
      <c r="D35" s="5"/>
      <c r="E35" s="6"/>
      <c r="F35" s="6"/>
      <c r="G35" s="16" t="s">
        <v>41</v>
      </c>
      <c r="H35" s="24"/>
      <c r="I35" s="25">
        <f>I29+3031</f>
        <v>3891</v>
      </c>
      <c r="J35" s="25"/>
      <c r="K35" s="25"/>
      <c r="L35" s="26">
        <f t="shared" si="1"/>
        <v>0</v>
      </c>
      <c r="M35" s="27"/>
      <c r="N35" s="100"/>
      <c r="O35" s="83">
        <v>1</v>
      </c>
    </row>
    <row r="36" spans="4:15" ht="15" x14ac:dyDescent="0.2">
      <c r="D36" s="5"/>
      <c r="E36" s="6"/>
      <c r="F36" s="6"/>
      <c r="G36" s="16" t="s">
        <v>39</v>
      </c>
      <c r="H36" s="24"/>
      <c r="I36" s="25">
        <f>I29+9417</f>
        <v>10277</v>
      </c>
      <c r="J36" s="25"/>
      <c r="K36" s="25"/>
      <c r="L36" s="26">
        <f t="shared" si="1"/>
        <v>0</v>
      </c>
      <c r="M36" s="27"/>
      <c r="N36" s="100"/>
      <c r="O36" s="83">
        <v>1</v>
      </c>
    </row>
    <row r="37" spans="4:15" ht="15" x14ac:dyDescent="0.2">
      <c r="D37" s="5"/>
      <c r="E37" s="6"/>
      <c r="F37" s="6"/>
      <c r="G37" s="16" t="s">
        <v>20</v>
      </c>
      <c r="H37" s="24"/>
      <c r="I37" s="25">
        <v>2026</v>
      </c>
      <c r="J37" s="25"/>
      <c r="K37" s="25"/>
      <c r="L37" s="26">
        <f t="shared" si="1"/>
        <v>0</v>
      </c>
      <c r="M37" s="27"/>
      <c r="N37" s="100"/>
      <c r="O37" s="83">
        <v>1</v>
      </c>
    </row>
    <row r="38" spans="4:15" ht="15" x14ac:dyDescent="0.2">
      <c r="D38" s="28"/>
      <c r="E38" s="29"/>
      <c r="F38" s="29"/>
      <c r="G38" s="16" t="s">
        <v>24</v>
      </c>
      <c r="H38" s="24"/>
      <c r="I38" s="25">
        <v>1383</v>
      </c>
      <c r="J38" s="25"/>
      <c r="K38" s="25"/>
      <c r="L38" s="26">
        <f t="shared" si="1"/>
        <v>0</v>
      </c>
      <c r="M38" s="27"/>
      <c r="N38" s="100"/>
      <c r="O38" s="83">
        <v>1</v>
      </c>
    </row>
    <row r="39" spans="4:15" ht="15" x14ac:dyDescent="0.2">
      <c r="D39" s="28"/>
      <c r="E39" s="29"/>
      <c r="F39" s="29"/>
      <c r="G39" s="16" t="s">
        <v>25</v>
      </c>
      <c r="H39" s="24"/>
      <c r="I39" s="25">
        <v>842</v>
      </c>
      <c r="J39" s="25"/>
      <c r="K39" s="25"/>
      <c r="L39" s="26">
        <f t="shared" si="1"/>
        <v>0</v>
      </c>
      <c r="M39" s="27"/>
      <c r="N39" s="100"/>
      <c r="O39" s="83">
        <v>1</v>
      </c>
    </row>
    <row r="40" spans="4:15" ht="15" x14ac:dyDescent="0.2">
      <c r="D40" s="28"/>
      <c r="E40" s="29"/>
      <c r="F40" s="29"/>
      <c r="G40" s="16" t="s">
        <v>26</v>
      </c>
      <c r="H40" s="24"/>
      <c r="I40" s="25">
        <v>175</v>
      </c>
      <c r="J40" s="25"/>
      <c r="K40" s="25"/>
      <c r="L40" s="26">
        <f t="shared" si="1"/>
        <v>0</v>
      </c>
      <c r="M40" s="27"/>
      <c r="N40" s="100"/>
      <c r="O40" s="83">
        <v>1</v>
      </c>
    </row>
    <row r="41" spans="4:15" ht="15" x14ac:dyDescent="0.2">
      <c r="D41" s="28"/>
      <c r="E41" s="29"/>
      <c r="F41" s="29"/>
      <c r="G41" s="16" t="s">
        <v>32</v>
      </c>
      <c r="H41" s="24"/>
      <c r="I41" s="25">
        <v>12</v>
      </c>
      <c r="J41" s="25"/>
      <c r="K41" s="25"/>
      <c r="L41" s="26">
        <f t="shared" ref="L41" si="2">H41*I41</f>
        <v>0</v>
      </c>
      <c r="M41" s="27"/>
      <c r="N41" s="100"/>
      <c r="O41" s="83">
        <v>1</v>
      </c>
    </row>
    <row r="42" spans="4:15" ht="15" x14ac:dyDescent="0.2">
      <c r="D42" s="28"/>
      <c r="E42" s="29"/>
      <c r="F42" s="29"/>
      <c r="G42" s="16" t="s">
        <v>27</v>
      </c>
      <c r="H42" s="24"/>
      <c r="I42" s="25">
        <v>5</v>
      </c>
      <c r="J42" s="25"/>
      <c r="K42" s="25"/>
      <c r="L42" s="26">
        <f t="shared" si="1"/>
        <v>0</v>
      </c>
      <c r="M42" s="27"/>
      <c r="N42" s="100"/>
      <c r="O42" s="83">
        <v>1</v>
      </c>
    </row>
    <row r="43" spans="4:15" ht="15" x14ac:dyDescent="0.2">
      <c r="D43" s="28"/>
      <c r="E43" s="29"/>
      <c r="F43" s="29"/>
      <c r="G43" s="16" t="s">
        <v>42</v>
      </c>
      <c r="H43" s="24"/>
      <c r="I43" s="25">
        <v>3349</v>
      </c>
      <c r="J43" s="25"/>
      <c r="K43" s="25"/>
      <c r="L43" s="26">
        <f t="shared" si="1"/>
        <v>0</v>
      </c>
      <c r="M43" s="27"/>
      <c r="N43" s="100"/>
      <c r="O43" s="83">
        <v>1</v>
      </c>
    </row>
    <row r="44" spans="4:15" ht="15" x14ac:dyDescent="0.2">
      <c r="D44" s="28"/>
      <c r="E44" s="29"/>
      <c r="F44" s="29"/>
      <c r="G44" s="16" t="s">
        <v>28</v>
      </c>
      <c r="H44" s="24"/>
      <c r="I44" s="25">
        <v>2676</v>
      </c>
      <c r="J44" s="25"/>
      <c r="K44" s="25"/>
      <c r="L44" s="26">
        <f t="shared" si="1"/>
        <v>0</v>
      </c>
      <c r="M44" s="27"/>
      <c r="N44" s="100"/>
      <c r="O44" s="83">
        <v>1</v>
      </c>
    </row>
    <row r="45" spans="4:15" ht="15" x14ac:dyDescent="0.2">
      <c r="D45" s="28"/>
      <c r="E45" s="29"/>
      <c r="F45" s="29"/>
      <c r="G45" s="16" t="s">
        <v>29</v>
      </c>
      <c r="H45" s="24"/>
      <c r="I45" s="25">
        <v>101</v>
      </c>
      <c r="J45" s="25"/>
      <c r="K45" s="25"/>
      <c r="L45" s="26">
        <f t="shared" si="1"/>
        <v>0</v>
      </c>
      <c r="M45" s="27"/>
      <c r="N45" s="100"/>
      <c r="O45" s="83">
        <v>1</v>
      </c>
    </row>
    <row r="46" spans="4:15" ht="15" x14ac:dyDescent="0.2">
      <c r="D46" s="28"/>
      <c r="E46" s="29"/>
      <c r="F46" s="29"/>
      <c r="G46" s="16" t="s">
        <v>31</v>
      </c>
      <c r="H46" s="30">
        <f>COUNTA(G12:G26,L12:L26)</f>
        <v>0</v>
      </c>
      <c r="I46" s="25">
        <v>101</v>
      </c>
      <c r="J46" s="25"/>
      <c r="K46" s="25"/>
      <c r="L46" s="26">
        <f t="shared" si="1"/>
        <v>0</v>
      </c>
      <c r="M46" s="27"/>
      <c r="N46" s="100"/>
      <c r="O46" s="83">
        <v>1</v>
      </c>
    </row>
    <row r="47" spans="4:15" ht="15" x14ac:dyDescent="0.2">
      <c r="D47" s="28"/>
      <c r="E47" s="29"/>
      <c r="F47" s="29"/>
      <c r="G47" s="16" t="s">
        <v>30</v>
      </c>
      <c r="H47" s="24"/>
      <c r="I47" s="25">
        <v>491</v>
      </c>
      <c r="J47" s="25"/>
      <c r="K47" s="25"/>
      <c r="L47" s="26">
        <f t="shared" si="1"/>
        <v>0</v>
      </c>
      <c r="M47" s="27"/>
      <c r="N47" s="100"/>
      <c r="O47" s="83">
        <v>1</v>
      </c>
    </row>
    <row r="48" spans="4:15" ht="15" x14ac:dyDescent="0.2">
      <c r="D48" s="28"/>
      <c r="E48" s="29"/>
      <c r="F48" s="29"/>
      <c r="G48" s="16" t="s">
        <v>34</v>
      </c>
      <c r="H48" s="24"/>
      <c r="I48" s="25">
        <v>315</v>
      </c>
      <c r="J48" s="25"/>
      <c r="K48" s="25"/>
      <c r="L48" s="26">
        <f t="shared" si="1"/>
        <v>0</v>
      </c>
      <c r="M48" s="27"/>
      <c r="N48" s="100"/>
      <c r="O48" s="83">
        <v>1</v>
      </c>
    </row>
    <row r="49" spans="4:22" ht="15" x14ac:dyDescent="0.2">
      <c r="D49" s="28"/>
      <c r="E49" s="29"/>
      <c r="F49" s="29"/>
      <c r="G49" s="16" t="s">
        <v>44</v>
      </c>
      <c r="H49" s="24"/>
      <c r="I49" s="25">
        <v>880</v>
      </c>
      <c r="J49" s="25"/>
      <c r="K49" s="25"/>
      <c r="L49" s="26">
        <f t="shared" si="1"/>
        <v>0</v>
      </c>
      <c r="M49" s="27"/>
      <c r="N49" s="100"/>
      <c r="O49" s="83">
        <v>1</v>
      </c>
    </row>
    <row r="50" spans="4:22" ht="7.5" customHeight="1" x14ac:dyDescent="0.2">
      <c r="D50" s="5"/>
      <c r="E50" s="6"/>
      <c r="F50" s="6"/>
      <c r="G50" s="21"/>
      <c r="H50" s="21"/>
      <c r="I50" s="21"/>
      <c r="J50" s="21"/>
      <c r="K50" s="21"/>
      <c r="L50" s="21"/>
      <c r="M50" s="22"/>
      <c r="N50" s="98"/>
      <c r="O50" s="83">
        <v>1</v>
      </c>
    </row>
    <row r="51" spans="4:22" ht="15.75" x14ac:dyDescent="0.25">
      <c r="D51" s="5"/>
      <c r="E51" s="6"/>
      <c r="F51" s="6"/>
      <c r="G51" s="87" t="s">
        <v>45</v>
      </c>
      <c r="H51" s="6"/>
      <c r="I51" s="6"/>
      <c r="J51" s="6"/>
      <c r="K51" s="6"/>
      <c r="L51" s="31">
        <f>IF($O$10=2,SUM(L29:L48)+(SUM(L29:L48)*150%),IF(O10=5,SUM(L29:L48)*250%+SUM(L29:L48),IF($O$10=3,SUM(L29:L48)+(SUM(L29:L48)*100%),SUM(L29:L48))))+L49</f>
        <v>0</v>
      </c>
      <c r="M51" s="27" t="str">
        <f>IF($O$10=3,"Preço OVERSIZE +100%",IF($O$10=2,"Aplicado +150% - IMO (exceto adesivo)",IF($O$10=5,"Aplicado +250% - IMO OVERSIZE (exceto adesivo)","")))</f>
        <v/>
      </c>
      <c r="N51" s="100"/>
      <c r="O51" s="83">
        <v>1</v>
      </c>
    </row>
    <row r="52" spans="4:22" ht="15" x14ac:dyDescent="0.2">
      <c r="D52" s="5"/>
      <c r="E52" s="6"/>
      <c r="F52" s="6"/>
      <c r="G52" s="21"/>
      <c r="H52" s="21"/>
      <c r="I52" s="21"/>
      <c r="J52" s="21"/>
      <c r="K52" s="21"/>
      <c r="L52" s="21"/>
      <c r="M52" s="22"/>
      <c r="N52" s="98"/>
      <c r="O52" s="83">
        <v>1</v>
      </c>
      <c r="S52" s="12"/>
      <c r="T52" s="12"/>
      <c r="U52" s="12"/>
      <c r="V52" s="12"/>
    </row>
    <row r="53" spans="4:22" ht="15" x14ac:dyDescent="0.2">
      <c r="D53" s="5"/>
      <c r="E53" s="6"/>
      <c r="F53" s="6"/>
      <c r="G53" s="21" t="s">
        <v>43</v>
      </c>
      <c r="H53" s="21" t="s">
        <v>4</v>
      </c>
      <c r="I53" s="21" t="s">
        <v>2</v>
      </c>
      <c r="J53" s="21"/>
      <c r="K53" s="21"/>
      <c r="L53" s="21" t="s">
        <v>3</v>
      </c>
      <c r="M53" s="22"/>
      <c r="N53" s="98"/>
      <c r="O53" s="83">
        <v>1</v>
      </c>
    </row>
    <row r="54" spans="4:22" ht="15" x14ac:dyDescent="0.2">
      <c r="D54" s="5"/>
      <c r="E54" s="6"/>
      <c r="F54" s="6"/>
      <c r="G54" s="16" t="s">
        <v>14</v>
      </c>
      <c r="H54" s="32">
        <f>COUNTIF($H$12:$H$26,$G$54:$G$56)+COUNTIF($M$12:$M$26,$G$54:$G$56)</f>
        <v>0</v>
      </c>
      <c r="I54" s="33">
        <v>301</v>
      </c>
      <c r="J54" s="33"/>
      <c r="K54" s="33"/>
      <c r="L54" s="26">
        <f>I54*H54</f>
        <v>0</v>
      </c>
      <c r="M54" s="34"/>
      <c r="N54" s="101"/>
      <c r="O54" s="83">
        <v>1</v>
      </c>
    </row>
    <row r="55" spans="4:22" ht="15" x14ac:dyDescent="0.2">
      <c r="D55" s="5"/>
      <c r="E55" s="6"/>
      <c r="F55" s="6"/>
      <c r="G55" s="16" t="s">
        <v>15</v>
      </c>
      <c r="H55" s="32">
        <f>COUNTIF($H$12:$H$26,$G$54:$G$56)+COUNTIF($M$12:$M$26,$G$54:$G$56)</f>
        <v>0</v>
      </c>
      <c r="I55" s="35">
        <v>776</v>
      </c>
      <c r="J55" s="35"/>
      <c r="K55" s="35"/>
      <c r="L55" s="26">
        <f>I55*H55</f>
        <v>0</v>
      </c>
      <c r="M55" s="34"/>
      <c r="N55" s="101"/>
      <c r="O55" s="83">
        <v>1</v>
      </c>
    </row>
    <row r="56" spans="4:22" ht="15" x14ac:dyDescent="0.2">
      <c r="D56" s="5"/>
      <c r="E56" s="6"/>
      <c r="F56" s="6"/>
      <c r="G56" s="16" t="s">
        <v>16</v>
      </c>
      <c r="H56" s="32">
        <f>COUNTIF($H$12:$H$26,$G$54:$G$56)+COUNTIF($M$12:$M$26,$G$54:$G$56)</f>
        <v>0</v>
      </c>
      <c r="I56" s="35">
        <v>776</v>
      </c>
      <c r="J56" s="35"/>
      <c r="K56" s="35"/>
      <c r="L56" s="26">
        <f>I56*H56</f>
        <v>0</v>
      </c>
      <c r="M56" s="34"/>
      <c r="N56" s="101"/>
      <c r="O56" s="83">
        <v>1</v>
      </c>
    </row>
    <row r="57" spans="4:22" ht="7.5" customHeight="1" x14ac:dyDescent="0.2">
      <c r="D57" s="5"/>
      <c r="E57" s="6"/>
      <c r="F57" s="6"/>
      <c r="G57" s="6"/>
      <c r="H57" s="6"/>
      <c r="I57" s="6"/>
      <c r="J57" s="6"/>
      <c r="K57" s="6"/>
      <c r="L57" s="6"/>
      <c r="M57" s="7"/>
      <c r="N57" s="96"/>
      <c r="O57" s="83">
        <v>1</v>
      </c>
    </row>
    <row r="58" spans="4:22" ht="15.75" x14ac:dyDescent="0.25">
      <c r="D58" s="5"/>
      <c r="E58" s="6"/>
      <c r="F58" s="6"/>
      <c r="G58" s="87" t="s">
        <v>7</v>
      </c>
      <c r="H58" s="6"/>
      <c r="I58" s="6"/>
      <c r="J58" s="6"/>
      <c r="K58" s="6"/>
      <c r="L58" s="31">
        <f>IF($O$10=2,SUM(L54:L56)+(SUM(L54:L56)*150%),IF(O10=5,SUM(L54:L56)+SUM(L54:L56)*250%,IF($O$10=3,SUM(L54:L56)+(SUM(L54:L56)*100%),SUM(L54:L56))))</f>
        <v>0</v>
      </c>
      <c r="M58" s="27" t="str">
        <f>IF($O$10=3,"Preço OVERSIZE +100%",IF($O$10=2,"Aplicado +150% - IMO",IF($O$10=5,"Aplicado +250% - IMO OVERSIZE","")))</f>
        <v/>
      </c>
      <c r="N58" s="100"/>
      <c r="O58" s="83">
        <v>1</v>
      </c>
    </row>
    <row r="59" spans="4:22" ht="13.5" customHeight="1" x14ac:dyDescent="0.2">
      <c r="D59" s="5"/>
      <c r="E59" s="6"/>
      <c r="F59" s="6"/>
      <c r="G59" s="6"/>
      <c r="H59" s="6"/>
      <c r="I59" s="6"/>
      <c r="J59" s="6"/>
      <c r="K59" s="6"/>
      <c r="L59" s="6"/>
      <c r="M59" s="7"/>
      <c r="N59" s="96"/>
      <c r="O59" s="83">
        <v>1</v>
      </c>
      <c r="U59" s="36"/>
    </row>
    <row r="60" spans="4:22" ht="20.25" customHeight="1" x14ac:dyDescent="0.2">
      <c r="D60" s="5"/>
      <c r="E60" s="6"/>
      <c r="F60" s="6"/>
      <c r="G60" s="87" t="s">
        <v>17</v>
      </c>
      <c r="H60" s="6"/>
      <c r="I60" s="6"/>
      <c r="J60" s="6"/>
      <c r="K60" s="6"/>
      <c r="L60" s="37"/>
      <c r="M60" s="38"/>
      <c r="N60" s="102"/>
      <c r="O60" s="8"/>
    </row>
    <row r="61" spans="4:22" x14ac:dyDescent="0.2">
      <c r="D61" s="5"/>
      <c r="E61" s="6"/>
      <c r="F61" s="6"/>
      <c r="G61" s="6"/>
      <c r="H61" s="6"/>
      <c r="I61" s="6"/>
      <c r="J61" s="6"/>
      <c r="K61" s="6"/>
      <c r="L61" s="6"/>
      <c r="M61" s="7"/>
      <c r="N61" s="96"/>
      <c r="O61" s="8"/>
    </row>
    <row r="62" spans="4:22" s="43" customFormat="1" ht="17.25" customHeight="1" x14ac:dyDescent="0.2">
      <c r="D62" s="39" t="s">
        <v>6</v>
      </c>
      <c r="E62" s="40"/>
      <c r="F62" s="40"/>
      <c r="G62" s="41"/>
      <c r="H62" s="42"/>
      <c r="I62" s="111" t="str">
        <f>IF(G65&gt;200, "ATENÇÃO! Esta planilha está disponível somente para processos com até 200 dias de armazenagem. Favor considerar dias excedentes para o cálculo do valor total.", "")</f>
        <v/>
      </c>
      <c r="J62" s="111"/>
      <c r="K62" s="111"/>
      <c r="L62" s="111"/>
      <c r="M62" s="111"/>
      <c r="N62" s="111"/>
      <c r="O62" s="112"/>
    </row>
    <row r="63" spans="4:22" s="43" customFormat="1" ht="17.25" customHeight="1" x14ac:dyDescent="0.2">
      <c r="D63" s="39" t="s">
        <v>5</v>
      </c>
      <c r="E63" s="40"/>
      <c r="F63" s="40"/>
      <c r="G63" s="41"/>
      <c r="H63" s="44"/>
      <c r="I63" s="111"/>
      <c r="J63" s="111"/>
      <c r="K63" s="111"/>
      <c r="L63" s="111"/>
      <c r="M63" s="111"/>
      <c r="N63" s="111"/>
      <c r="O63" s="112"/>
    </row>
    <row r="64" spans="4:22" ht="8.25" customHeight="1" x14ac:dyDescent="0.2">
      <c r="D64" s="5"/>
      <c r="E64" s="6"/>
      <c r="F64" s="6"/>
      <c r="G64" s="45"/>
      <c r="H64" s="6"/>
      <c r="I64" s="111"/>
      <c r="J64" s="111"/>
      <c r="K64" s="111"/>
      <c r="L64" s="111"/>
      <c r="M64" s="111"/>
      <c r="N64" s="111"/>
      <c r="O64" s="112"/>
    </row>
    <row r="65" spans="4:21" ht="15" x14ac:dyDescent="0.2">
      <c r="D65" s="46" t="s">
        <v>1</v>
      </c>
      <c r="E65" s="21"/>
      <c r="F65" s="21"/>
      <c r="G65" s="47">
        <f>IF(G63="",0,G63-G62+1)</f>
        <v>0</v>
      </c>
      <c r="H65" s="48"/>
      <c r="I65" s="111"/>
      <c r="J65" s="111"/>
      <c r="K65" s="111"/>
      <c r="L65" s="111"/>
      <c r="M65" s="111"/>
      <c r="N65" s="111"/>
      <c r="O65" s="112"/>
    </row>
    <row r="66" spans="4:21" s="54" customFormat="1" ht="24" customHeight="1" x14ac:dyDescent="0.2">
      <c r="D66" s="49"/>
      <c r="E66" s="50"/>
      <c r="F66" s="50"/>
      <c r="G66" s="51"/>
      <c r="H66" s="48"/>
      <c r="I66" s="52"/>
      <c r="J66" s="52"/>
      <c r="K66" s="52"/>
      <c r="L66" s="52" t="s">
        <v>46</v>
      </c>
      <c r="M66" s="53" t="str">
        <f>IF($O$10=4," Monit. Reefer","")</f>
        <v/>
      </c>
      <c r="N66" s="103"/>
      <c r="O66" s="91" t="s">
        <v>37</v>
      </c>
    </row>
    <row r="67" spans="4:21" s="54" customFormat="1" ht="12.75" customHeight="1" x14ac:dyDescent="0.2">
      <c r="D67" s="49"/>
      <c r="E67" s="50"/>
      <c r="F67" s="50"/>
      <c r="G67" s="51"/>
      <c r="H67" s="48"/>
      <c r="I67" s="52"/>
      <c r="J67" s="52"/>
      <c r="K67" s="52"/>
      <c r="L67" s="52"/>
      <c r="M67" s="55"/>
      <c r="N67" s="104"/>
      <c r="O67" s="91"/>
    </row>
    <row r="68" spans="4:21" ht="17.25" customHeight="1" x14ac:dyDescent="0.2">
      <c r="D68" s="56" t="s">
        <v>49</v>
      </c>
      <c r="E68" s="57"/>
      <c r="F68" s="57"/>
      <c r="G68" s="58">
        <v>5</v>
      </c>
      <c r="H68" s="59">
        <f>IF($O$10=3,1.16%,IF($O$10=2,1.45%,IF($O$10=5,2.03%,0.58%)))</f>
        <v>5.7999999999999996E-3</v>
      </c>
      <c r="I68" s="84">
        <f>IF($O$10=3,1768,IF($O$10=2,2210,IF($O$10=5,3094,884)))</f>
        <v>884</v>
      </c>
      <c r="J68" s="85">
        <v>214</v>
      </c>
      <c r="K68" s="60"/>
      <c r="L68" s="62">
        <f>IF($G$62="",0,IF(($L$60/COUNTA($G$12:$G$26,$L$12:$L$26))*H68&lt;I68,I68*COUNTA($G$12:$G$26,$L$12:$L$26),$L$60*H68))</f>
        <v>0</v>
      </c>
      <c r="M68" s="62">
        <f>IF(AND($G$65&lt;=$G$68,$O$10=4),G65*J68*COUNTA($G$12:$G$26,$L$12:$L$26),IF($O$10=4,G68*J68*COUNTA($G$12:$G$26,$L$12:$L$26),0))</f>
        <v>0</v>
      </c>
      <c r="N68" s="105"/>
      <c r="O68" s="92" t="str">
        <f>IF(G62="","",G62+(G68-1))</f>
        <v/>
      </c>
      <c r="P68" s="63"/>
    </row>
    <row r="69" spans="4:21" ht="17.25" customHeight="1" x14ac:dyDescent="0.2">
      <c r="D69" s="56" t="s">
        <v>50</v>
      </c>
      <c r="E69" s="57"/>
      <c r="F69" s="57"/>
      <c r="G69" s="58">
        <v>6</v>
      </c>
      <c r="H69" s="59">
        <f t="shared" ref="H69:H77" si="3">IF($O$10=3,0.66%,IF($O$10=2,0.825%,IF($O$10=5,1.155%,0.33%)))</f>
        <v>3.3E-3</v>
      </c>
      <c r="I69" s="84">
        <f t="shared" ref="I69:I77" si="4">IF($O$10=3,378,IF($O$10=2,472.5,IF($O$10=5,661.5,189)))</f>
        <v>189</v>
      </c>
      <c r="J69" s="85">
        <v>214</v>
      </c>
      <c r="K69" s="60"/>
      <c r="L69" s="62">
        <f t="shared" ref="L69:L100" si="5">IF($G$62="",0,IF($G$65&gt;G68,IF(($L$60/COUNTA($G$12:$G$26,$L$12:$L$26))*H69&lt;I69,I69*COUNTA($G$12:$G$26,$L$12:$L$26),$L$60*H69),0))</f>
        <v>0</v>
      </c>
      <c r="M69" s="62">
        <f t="shared" ref="M69:M100" si="6">IF(AND($G$65&gt;=G69,$O$10=4),(G69-G68)*J69*COUNTA($G$12:$G$26,$L$12:$L$26),0)</f>
        <v>0</v>
      </c>
      <c r="N69" s="105"/>
      <c r="O69" s="93" t="str">
        <f t="shared" ref="O69:O100" si="7">IF($G$63="","",IF($G$65&gt;=G69,O68+1,""))</f>
        <v/>
      </c>
      <c r="P69" s="63"/>
    </row>
    <row r="70" spans="4:21" ht="17.25" customHeight="1" x14ac:dyDescent="0.2">
      <c r="D70" s="56" t="s">
        <v>50</v>
      </c>
      <c r="E70" s="57"/>
      <c r="F70" s="57"/>
      <c r="G70" s="58">
        <v>7</v>
      </c>
      <c r="H70" s="59">
        <f t="shared" si="3"/>
        <v>3.3E-3</v>
      </c>
      <c r="I70" s="84">
        <f t="shared" si="4"/>
        <v>189</v>
      </c>
      <c r="J70" s="85">
        <v>214</v>
      </c>
      <c r="K70" s="60"/>
      <c r="L70" s="62">
        <f t="shared" si="5"/>
        <v>0</v>
      </c>
      <c r="M70" s="62">
        <f t="shared" si="6"/>
        <v>0</v>
      </c>
      <c r="N70" s="105"/>
      <c r="O70" s="93" t="str">
        <f t="shared" si="7"/>
        <v/>
      </c>
      <c r="P70" s="63"/>
      <c r="U70" s="63"/>
    </row>
    <row r="71" spans="4:21" ht="17.25" customHeight="1" x14ac:dyDescent="0.2">
      <c r="D71" s="56" t="s">
        <v>50</v>
      </c>
      <c r="E71" s="57"/>
      <c r="F71" s="57"/>
      <c r="G71" s="58">
        <v>8</v>
      </c>
      <c r="H71" s="59">
        <f t="shared" si="3"/>
        <v>3.3E-3</v>
      </c>
      <c r="I71" s="84">
        <f t="shared" si="4"/>
        <v>189</v>
      </c>
      <c r="J71" s="85">
        <v>214</v>
      </c>
      <c r="K71" s="60"/>
      <c r="L71" s="62">
        <f t="shared" si="5"/>
        <v>0</v>
      </c>
      <c r="M71" s="62">
        <f t="shared" si="6"/>
        <v>0</v>
      </c>
      <c r="N71" s="105"/>
      <c r="O71" s="93" t="str">
        <f t="shared" si="7"/>
        <v/>
      </c>
      <c r="P71" s="63"/>
    </row>
    <row r="72" spans="4:21" ht="17.25" customHeight="1" x14ac:dyDescent="0.2">
      <c r="D72" s="56" t="s">
        <v>50</v>
      </c>
      <c r="E72" s="57"/>
      <c r="F72" s="57"/>
      <c r="G72" s="58">
        <v>9</v>
      </c>
      <c r="H72" s="59">
        <f t="shared" si="3"/>
        <v>3.3E-3</v>
      </c>
      <c r="I72" s="84">
        <f t="shared" si="4"/>
        <v>189</v>
      </c>
      <c r="J72" s="85">
        <v>214</v>
      </c>
      <c r="K72" s="60"/>
      <c r="L72" s="62">
        <f t="shared" si="5"/>
        <v>0</v>
      </c>
      <c r="M72" s="62">
        <f t="shared" si="6"/>
        <v>0</v>
      </c>
      <c r="N72" s="105"/>
      <c r="O72" s="93" t="str">
        <f t="shared" si="7"/>
        <v/>
      </c>
      <c r="P72" s="63"/>
    </row>
    <row r="73" spans="4:21" ht="17.25" customHeight="1" x14ac:dyDescent="0.2">
      <c r="D73" s="56" t="s">
        <v>50</v>
      </c>
      <c r="E73" s="57"/>
      <c r="F73" s="57"/>
      <c r="G73" s="58">
        <v>10</v>
      </c>
      <c r="H73" s="59">
        <f t="shared" si="3"/>
        <v>3.3E-3</v>
      </c>
      <c r="I73" s="84">
        <f t="shared" si="4"/>
        <v>189</v>
      </c>
      <c r="J73" s="85">
        <v>214</v>
      </c>
      <c r="K73" s="60"/>
      <c r="L73" s="62">
        <f t="shared" si="5"/>
        <v>0</v>
      </c>
      <c r="M73" s="62">
        <f t="shared" si="6"/>
        <v>0</v>
      </c>
      <c r="N73" s="105"/>
      <c r="O73" s="93" t="str">
        <f t="shared" si="7"/>
        <v/>
      </c>
      <c r="P73" s="63"/>
    </row>
    <row r="74" spans="4:21" ht="17.25" customHeight="1" x14ac:dyDescent="0.2">
      <c r="D74" s="56" t="s">
        <v>50</v>
      </c>
      <c r="E74" s="57"/>
      <c r="F74" s="57"/>
      <c r="G74" s="58">
        <v>11</v>
      </c>
      <c r="H74" s="59">
        <f t="shared" si="3"/>
        <v>3.3E-3</v>
      </c>
      <c r="I74" s="84">
        <f t="shared" si="4"/>
        <v>189</v>
      </c>
      <c r="J74" s="85">
        <v>214</v>
      </c>
      <c r="K74" s="60"/>
      <c r="L74" s="62">
        <f t="shared" si="5"/>
        <v>0</v>
      </c>
      <c r="M74" s="62">
        <f t="shared" si="6"/>
        <v>0</v>
      </c>
      <c r="N74" s="105"/>
      <c r="O74" s="93" t="str">
        <f t="shared" si="7"/>
        <v/>
      </c>
      <c r="P74" s="63"/>
    </row>
    <row r="75" spans="4:21" ht="17.25" customHeight="1" x14ac:dyDescent="0.2">
      <c r="D75" s="56" t="s">
        <v>50</v>
      </c>
      <c r="E75" s="57"/>
      <c r="F75" s="57"/>
      <c r="G75" s="58">
        <v>12</v>
      </c>
      <c r="H75" s="59">
        <f t="shared" si="3"/>
        <v>3.3E-3</v>
      </c>
      <c r="I75" s="84">
        <f t="shared" si="4"/>
        <v>189</v>
      </c>
      <c r="J75" s="85">
        <v>214</v>
      </c>
      <c r="K75" s="60"/>
      <c r="L75" s="62">
        <f t="shared" si="5"/>
        <v>0</v>
      </c>
      <c r="M75" s="62">
        <f t="shared" si="6"/>
        <v>0</v>
      </c>
      <c r="N75" s="105"/>
      <c r="O75" s="93" t="str">
        <f t="shared" si="7"/>
        <v/>
      </c>
      <c r="P75" s="63"/>
    </row>
    <row r="76" spans="4:21" ht="17.25" customHeight="1" x14ac:dyDescent="0.2">
      <c r="D76" s="56" t="s">
        <v>50</v>
      </c>
      <c r="E76" s="57"/>
      <c r="F76" s="57"/>
      <c r="G76" s="58">
        <v>13</v>
      </c>
      <c r="H76" s="59">
        <f t="shared" si="3"/>
        <v>3.3E-3</v>
      </c>
      <c r="I76" s="84">
        <f t="shared" si="4"/>
        <v>189</v>
      </c>
      <c r="J76" s="85">
        <v>214</v>
      </c>
      <c r="K76" s="60"/>
      <c r="L76" s="62">
        <f t="shared" si="5"/>
        <v>0</v>
      </c>
      <c r="M76" s="62">
        <f t="shared" si="6"/>
        <v>0</v>
      </c>
      <c r="N76" s="105"/>
      <c r="O76" s="93" t="str">
        <f t="shared" si="7"/>
        <v/>
      </c>
      <c r="P76" s="63"/>
    </row>
    <row r="77" spans="4:21" ht="17.25" customHeight="1" x14ac:dyDescent="0.2">
      <c r="D77" s="56" t="s">
        <v>50</v>
      </c>
      <c r="E77" s="57"/>
      <c r="F77" s="57"/>
      <c r="G77" s="58">
        <v>14</v>
      </c>
      <c r="H77" s="59">
        <f t="shared" si="3"/>
        <v>3.3E-3</v>
      </c>
      <c r="I77" s="84">
        <f t="shared" si="4"/>
        <v>189</v>
      </c>
      <c r="J77" s="85">
        <v>214</v>
      </c>
      <c r="K77" s="60"/>
      <c r="L77" s="62">
        <f t="shared" si="5"/>
        <v>0</v>
      </c>
      <c r="M77" s="62">
        <f t="shared" si="6"/>
        <v>0</v>
      </c>
      <c r="N77" s="105"/>
      <c r="O77" s="93" t="str">
        <f t="shared" si="7"/>
        <v/>
      </c>
      <c r="P77" s="63"/>
    </row>
    <row r="78" spans="4:21" ht="17.25" customHeight="1" x14ac:dyDescent="0.2">
      <c r="D78" s="56" t="s">
        <v>50</v>
      </c>
      <c r="E78" s="57"/>
      <c r="F78" s="57"/>
      <c r="G78" s="58">
        <v>15</v>
      </c>
      <c r="H78" s="59">
        <f t="shared" ref="H78:H92" si="8">IF($O$10=3,0.8%,IF($O$10=2,1%,IF($O$10=5,1.4%,0.4%)))</f>
        <v>4.0000000000000001E-3</v>
      </c>
      <c r="I78" s="84">
        <f t="shared" ref="I78:I92" si="9">IF($O$10=3,554,IF($O$10=2,692.5,IF($O$10=5,969.5,277)))</f>
        <v>277</v>
      </c>
      <c r="J78" s="85">
        <v>269</v>
      </c>
      <c r="K78" s="60"/>
      <c r="L78" s="62">
        <f t="shared" si="5"/>
        <v>0</v>
      </c>
      <c r="M78" s="62">
        <f t="shared" si="6"/>
        <v>0</v>
      </c>
      <c r="N78" s="105"/>
      <c r="O78" s="93" t="str">
        <f t="shared" si="7"/>
        <v/>
      </c>
      <c r="P78" s="63"/>
    </row>
    <row r="79" spans="4:21" ht="17.25" customHeight="1" x14ac:dyDescent="0.2">
      <c r="D79" s="56" t="s">
        <v>50</v>
      </c>
      <c r="E79" s="57"/>
      <c r="F79" s="57"/>
      <c r="G79" s="58">
        <v>16</v>
      </c>
      <c r="H79" s="59">
        <f t="shared" si="8"/>
        <v>4.0000000000000001E-3</v>
      </c>
      <c r="I79" s="84">
        <f t="shared" si="9"/>
        <v>277</v>
      </c>
      <c r="J79" s="85">
        <v>269</v>
      </c>
      <c r="K79" s="60"/>
      <c r="L79" s="62">
        <f t="shared" si="5"/>
        <v>0</v>
      </c>
      <c r="M79" s="62">
        <f t="shared" si="6"/>
        <v>0</v>
      </c>
      <c r="N79" s="105"/>
      <c r="O79" s="93" t="str">
        <f t="shared" si="7"/>
        <v/>
      </c>
      <c r="P79" s="63"/>
    </row>
    <row r="80" spans="4:21" ht="17.25" customHeight="1" x14ac:dyDescent="0.2">
      <c r="D80" s="56" t="s">
        <v>50</v>
      </c>
      <c r="E80" s="57"/>
      <c r="F80" s="57"/>
      <c r="G80" s="58">
        <v>17</v>
      </c>
      <c r="H80" s="59">
        <f t="shared" si="8"/>
        <v>4.0000000000000001E-3</v>
      </c>
      <c r="I80" s="84">
        <f t="shared" si="9"/>
        <v>277</v>
      </c>
      <c r="J80" s="85">
        <v>269</v>
      </c>
      <c r="K80" s="60"/>
      <c r="L80" s="62">
        <f t="shared" si="5"/>
        <v>0</v>
      </c>
      <c r="M80" s="62">
        <f t="shared" si="6"/>
        <v>0</v>
      </c>
      <c r="N80" s="105"/>
      <c r="O80" s="93" t="str">
        <f t="shared" si="7"/>
        <v/>
      </c>
      <c r="P80" s="63"/>
    </row>
    <row r="81" spans="4:17" ht="17.25" customHeight="1" x14ac:dyDescent="0.2">
      <c r="D81" s="56" t="s">
        <v>50</v>
      </c>
      <c r="E81" s="57"/>
      <c r="F81" s="57"/>
      <c r="G81" s="58">
        <v>18</v>
      </c>
      <c r="H81" s="59">
        <f t="shared" si="8"/>
        <v>4.0000000000000001E-3</v>
      </c>
      <c r="I81" s="84">
        <f t="shared" si="9"/>
        <v>277</v>
      </c>
      <c r="J81" s="85">
        <v>269</v>
      </c>
      <c r="K81" s="60"/>
      <c r="L81" s="62">
        <f t="shared" si="5"/>
        <v>0</v>
      </c>
      <c r="M81" s="62">
        <f t="shared" si="6"/>
        <v>0</v>
      </c>
      <c r="N81" s="105"/>
      <c r="O81" s="93" t="str">
        <f t="shared" si="7"/>
        <v/>
      </c>
      <c r="P81" s="63"/>
    </row>
    <row r="82" spans="4:17" ht="17.25" customHeight="1" x14ac:dyDescent="0.2">
      <c r="D82" s="56" t="s">
        <v>50</v>
      </c>
      <c r="E82" s="57"/>
      <c r="F82" s="57"/>
      <c r="G82" s="58">
        <v>19</v>
      </c>
      <c r="H82" s="59">
        <f t="shared" si="8"/>
        <v>4.0000000000000001E-3</v>
      </c>
      <c r="I82" s="84">
        <f t="shared" si="9"/>
        <v>277</v>
      </c>
      <c r="J82" s="85">
        <v>269</v>
      </c>
      <c r="K82" s="60"/>
      <c r="L82" s="62">
        <f t="shared" si="5"/>
        <v>0</v>
      </c>
      <c r="M82" s="62">
        <f t="shared" si="6"/>
        <v>0</v>
      </c>
      <c r="N82" s="105"/>
      <c r="O82" s="93" t="str">
        <f t="shared" si="7"/>
        <v/>
      </c>
      <c r="P82" s="63"/>
    </row>
    <row r="83" spans="4:17" ht="17.25" customHeight="1" x14ac:dyDescent="0.2">
      <c r="D83" s="56" t="s">
        <v>50</v>
      </c>
      <c r="E83" s="57"/>
      <c r="F83" s="57"/>
      <c r="G83" s="58">
        <v>20</v>
      </c>
      <c r="H83" s="59">
        <f t="shared" si="8"/>
        <v>4.0000000000000001E-3</v>
      </c>
      <c r="I83" s="84">
        <f t="shared" si="9"/>
        <v>277</v>
      </c>
      <c r="J83" s="85">
        <v>269</v>
      </c>
      <c r="K83" s="60"/>
      <c r="L83" s="62">
        <f t="shared" si="5"/>
        <v>0</v>
      </c>
      <c r="M83" s="62">
        <f t="shared" si="6"/>
        <v>0</v>
      </c>
      <c r="N83" s="105"/>
      <c r="O83" s="93" t="str">
        <f t="shared" si="7"/>
        <v/>
      </c>
      <c r="P83" s="63"/>
    </row>
    <row r="84" spans="4:17" ht="17.25" customHeight="1" x14ac:dyDescent="0.2">
      <c r="D84" s="56" t="s">
        <v>50</v>
      </c>
      <c r="E84" s="57"/>
      <c r="F84" s="57"/>
      <c r="G84" s="58">
        <v>21</v>
      </c>
      <c r="H84" s="59">
        <f t="shared" si="8"/>
        <v>4.0000000000000001E-3</v>
      </c>
      <c r="I84" s="84">
        <f t="shared" si="9"/>
        <v>277</v>
      </c>
      <c r="J84" s="85">
        <v>269</v>
      </c>
      <c r="K84" s="60"/>
      <c r="L84" s="62">
        <f t="shared" si="5"/>
        <v>0</v>
      </c>
      <c r="M84" s="62">
        <f t="shared" si="6"/>
        <v>0</v>
      </c>
      <c r="N84" s="105"/>
      <c r="O84" s="93" t="str">
        <f t="shared" si="7"/>
        <v/>
      </c>
      <c r="P84" s="63"/>
    </row>
    <row r="85" spans="4:17" ht="17.25" customHeight="1" x14ac:dyDescent="0.2">
      <c r="D85" s="56" t="s">
        <v>50</v>
      </c>
      <c r="E85" s="57"/>
      <c r="F85" s="57"/>
      <c r="G85" s="58">
        <v>22</v>
      </c>
      <c r="H85" s="59">
        <f t="shared" si="8"/>
        <v>4.0000000000000001E-3</v>
      </c>
      <c r="I85" s="84">
        <f t="shared" si="9"/>
        <v>277</v>
      </c>
      <c r="J85" s="85">
        <v>269</v>
      </c>
      <c r="K85" s="60"/>
      <c r="L85" s="62">
        <f t="shared" si="5"/>
        <v>0</v>
      </c>
      <c r="M85" s="62">
        <f t="shared" si="6"/>
        <v>0</v>
      </c>
      <c r="N85" s="105"/>
      <c r="O85" s="93" t="str">
        <f t="shared" si="7"/>
        <v/>
      </c>
      <c r="P85" s="63"/>
    </row>
    <row r="86" spans="4:17" ht="17.25" customHeight="1" x14ac:dyDescent="0.2">
      <c r="D86" s="56" t="s">
        <v>50</v>
      </c>
      <c r="E86" s="57"/>
      <c r="F86" s="57"/>
      <c r="G86" s="58">
        <v>23</v>
      </c>
      <c r="H86" s="59">
        <f t="shared" si="8"/>
        <v>4.0000000000000001E-3</v>
      </c>
      <c r="I86" s="84">
        <f t="shared" si="9"/>
        <v>277</v>
      </c>
      <c r="J86" s="85">
        <v>269</v>
      </c>
      <c r="K86" s="60"/>
      <c r="L86" s="62">
        <f t="shared" si="5"/>
        <v>0</v>
      </c>
      <c r="M86" s="62">
        <f t="shared" si="6"/>
        <v>0</v>
      </c>
      <c r="N86" s="105"/>
      <c r="O86" s="93" t="str">
        <f t="shared" si="7"/>
        <v/>
      </c>
      <c r="P86" s="63"/>
    </row>
    <row r="87" spans="4:17" ht="17.25" customHeight="1" x14ac:dyDescent="0.2">
      <c r="D87" s="56" t="s">
        <v>50</v>
      </c>
      <c r="E87" s="57"/>
      <c r="F87" s="57"/>
      <c r="G87" s="58">
        <v>24</v>
      </c>
      <c r="H87" s="59">
        <f t="shared" si="8"/>
        <v>4.0000000000000001E-3</v>
      </c>
      <c r="I87" s="84">
        <f t="shared" si="9"/>
        <v>277</v>
      </c>
      <c r="J87" s="85">
        <v>269</v>
      </c>
      <c r="K87" s="60"/>
      <c r="L87" s="62">
        <f t="shared" si="5"/>
        <v>0</v>
      </c>
      <c r="M87" s="62">
        <f t="shared" si="6"/>
        <v>0</v>
      </c>
      <c r="N87" s="105"/>
      <c r="O87" s="93" t="str">
        <f t="shared" si="7"/>
        <v/>
      </c>
      <c r="P87" s="63"/>
    </row>
    <row r="88" spans="4:17" ht="17.25" customHeight="1" x14ac:dyDescent="0.2">
      <c r="D88" s="56" t="s">
        <v>50</v>
      </c>
      <c r="E88" s="57"/>
      <c r="F88" s="57"/>
      <c r="G88" s="58">
        <v>25</v>
      </c>
      <c r="H88" s="59">
        <f t="shared" si="8"/>
        <v>4.0000000000000001E-3</v>
      </c>
      <c r="I88" s="84">
        <f t="shared" si="9"/>
        <v>277</v>
      </c>
      <c r="J88" s="85">
        <v>269</v>
      </c>
      <c r="K88" s="60"/>
      <c r="L88" s="62">
        <f t="shared" si="5"/>
        <v>0</v>
      </c>
      <c r="M88" s="62">
        <f t="shared" si="6"/>
        <v>0</v>
      </c>
      <c r="N88" s="105"/>
      <c r="O88" s="93" t="str">
        <f t="shared" si="7"/>
        <v/>
      </c>
      <c r="P88" s="63"/>
    </row>
    <row r="89" spans="4:17" ht="17.25" customHeight="1" x14ac:dyDescent="0.2">
      <c r="D89" s="56" t="s">
        <v>50</v>
      </c>
      <c r="E89" s="57"/>
      <c r="F89" s="57"/>
      <c r="G89" s="58">
        <v>26</v>
      </c>
      <c r="H89" s="59">
        <f t="shared" si="8"/>
        <v>4.0000000000000001E-3</v>
      </c>
      <c r="I89" s="84">
        <f t="shared" si="9"/>
        <v>277</v>
      </c>
      <c r="J89" s="85">
        <v>269</v>
      </c>
      <c r="K89" s="60"/>
      <c r="L89" s="62">
        <f t="shared" si="5"/>
        <v>0</v>
      </c>
      <c r="M89" s="62">
        <f t="shared" si="6"/>
        <v>0</v>
      </c>
      <c r="N89" s="105"/>
      <c r="O89" s="93" t="str">
        <f t="shared" si="7"/>
        <v/>
      </c>
      <c r="P89" s="63"/>
    </row>
    <row r="90" spans="4:17" ht="17.25" customHeight="1" x14ac:dyDescent="0.2">
      <c r="D90" s="56" t="s">
        <v>50</v>
      </c>
      <c r="E90" s="57"/>
      <c r="F90" s="57"/>
      <c r="G90" s="58">
        <v>27</v>
      </c>
      <c r="H90" s="59">
        <f t="shared" si="8"/>
        <v>4.0000000000000001E-3</v>
      </c>
      <c r="I90" s="84">
        <f t="shared" si="9"/>
        <v>277</v>
      </c>
      <c r="J90" s="85">
        <v>269</v>
      </c>
      <c r="K90" s="60"/>
      <c r="L90" s="62">
        <f t="shared" si="5"/>
        <v>0</v>
      </c>
      <c r="M90" s="62">
        <f t="shared" si="6"/>
        <v>0</v>
      </c>
      <c r="N90" s="105"/>
      <c r="O90" s="93" t="str">
        <f t="shared" si="7"/>
        <v/>
      </c>
      <c r="P90" s="63"/>
    </row>
    <row r="91" spans="4:17" ht="17.25" customHeight="1" x14ac:dyDescent="0.2">
      <c r="D91" s="56" t="s">
        <v>50</v>
      </c>
      <c r="E91" s="57"/>
      <c r="F91" s="57"/>
      <c r="G91" s="58">
        <v>28</v>
      </c>
      <c r="H91" s="59">
        <f t="shared" si="8"/>
        <v>4.0000000000000001E-3</v>
      </c>
      <c r="I91" s="84">
        <f t="shared" si="9"/>
        <v>277</v>
      </c>
      <c r="J91" s="85">
        <v>269</v>
      </c>
      <c r="K91" s="60"/>
      <c r="L91" s="62">
        <f t="shared" si="5"/>
        <v>0</v>
      </c>
      <c r="M91" s="62">
        <f t="shared" si="6"/>
        <v>0</v>
      </c>
      <c r="N91" s="105"/>
      <c r="O91" s="93" t="str">
        <f t="shared" si="7"/>
        <v/>
      </c>
      <c r="P91" s="63"/>
    </row>
    <row r="92" spans="4:17" ht="17.25" customHeight="1" x14ac:dyDescent="0.2">
      <c r="D92" s="56" t="s">
        <v>50</v>
      </c>
      <c r="E92" s="57"/>
      <c r="F92" s="57"/>
      <c r="G92" s="58">
        <v>29</v>
      </c>
      <c r="H92" s="59">
        <f t="shared" si="8"/>
        <v>4.0000000000000001E-3</v>
      </c>
      <c r="I92" s="84">
        <f t="shared" si="9"/>
        <v>277</v>
      </c>
      <c r="J92" s="85">
        <v>269</v>
      </c>
      <c r="K92" s="60"/>
      <c r="L92" s="62">
        <f t="shared" si="5"/>
        <v>0</v>
      </c>
      <c r="M92" s="62">
        <f t="shared" si="6"/>
        <v>0</v>
      </c>
      <c r="N92" s="105"/>
      <c r="O92" s="93" t="str">
        <f t="shared" si="7"/>
        <v/>
      </c>
      <c r="P92" s="63"/>
    </row>
    <row r="93" spans="4:17" ht="17.25" customHeight="1" x14ac:dyDescent="0.2">
      <c r="D93" s="56" t="s">
        <v>50</v>
      </c>
      <c r="E93" s="57"/>
      <c r="F93" s="57"/>
      <c r="G93" s="58">
        <v>30</v>
      </c>
      <c r="H93" s="59">
        <f t="shared" ref="H93:H124" si="10">IF($O$10=3,0.88%,IF($O$10=2,1.1%,IF($O$10=5,1.54%,0.44%)))</f>
        <v>4.4000000000000003E-3</v>
      </c>
      <c r="I93" s="84">
        <f t="shared" ref="I93:I124" si="11">IF($O$10=3,700,IF($O$10=2,875,IF($O$10=5,1225,350)))</f>
        <v>350</v>
      </c>
      <c r="J93" s="85">
        <v>269</v>
      </c>
      <c r="K93" s="60"/>
      <c r="L93" s="62">
        <f t="shared" si="5"/>
        <v>0</v>
      </c>
      <c r="M93" s="62">
        <f t="shared" si="6"/>
        <v>0</v>
      </c>
      <c r="N93" s="105"/>
      <c r="O93" s="93" t="str">
        <f t="shared" si="7"/>
        <v/>
      </c>
      <c r="P93" s="63"/>
    </row>
    <row r="94" spans="4:17" ht="17.25" customHeight="1" x14ac:dyDescent="0.2">
      <c r="D94" s="56" t="s">
        <v>50</v>
      </c>
      <c r="E94" s="57"/>
      <c r="F94" s="57"/>
      <c r="G94" s="58">
        <v>31</v>
      </c>
      <c r="H94" s="59">
        <f t="shared" si="10"/>
        <v>4.4000000000000003E-3</v>
      </c>
      <c r="I94" s="84">
        <f t="shared" si="11"/>
        <v>350</v>
      </c>
      <c r="J94" s="85">
        <v>269</v>
      </c>
      <c r="K94" s="60"/>
      <c r="L94" s="62">
        <f t="shared" si="5"/>
        <v>0</v>
      </c>
      <c r="M94" s="62">
        <f t="shared" si="6"/>
        <v>0</v>
      </c>
      <c r="N94" s="105"/>
      <c r="O94" s="93" t="str">
        <f t="shared" si="7"/>
        <v/>
      </c>
      <c r="Q94" s="65"/>
    </row>
    <row r="95" spans="4:17" ht="17.25" customHeight="1" x14ac:dyDescent="0.2">
      <c r="D95" s="56" t="s">
        <v>50</v>
      </c>
      <c r="E95" s="57"/>
      <c r="F95" s="57"/>
      <c r="G95" s="58">
        <v>32</v>
      </c>
      <c r="H95" s="59">
        <f t="shared" si="10"/>
        <v>4.4000000000000003E-3</v>
      </c>
      <c r="I95" s="84">
        <f t="shared" si="11"/>
        <v>350</v>
      </c>
      <c r="J95" s="85">
        <v>269</v>
      </c>
      <c r="K95" s="60"/>
      <c r="L95" s="62">
        <f t="shared" si="5"/>
        <v>0</v>
      </c>
      <c r="M95" s="62">
        <f t="shared" si="6"/>
        <v>0</v>
      </c>
      <c r="N95" s="105"/>
      <c r="O95" s="93" t="str">
        <f t="shared" si="7"/>
        <v/>
      </c>
    </row>
    <row r="96" spans="4:17" ht="17.25" customHeight="1" x14ac:dyDescent="0.2">
      <c r="D96" s="56" t="s">
        <v>50</v>
      </c>
      <c r="E96" s="57"/>
      <c r="F96" s="57"/>
      <c r="G96" s="58">
        <v>33</v>
      </c>
      <c r="H96" s="59">
        <f t="shared" si="10"/>
        <v>4.4000000000000003E-3</v>
      </c>
      <c r="I96" s="84">
        <f t="shared" si="11"/>
        <v>350</v>
      </c>
      <c r="J96" s="85">
        <v>269</v>
      </c>
      <c r="K96" s="60"/>
      <c r="L96" s="62">
        <f t="shared" si="5"/>
        <v>0</v>
      </c>
      <c r="M96" s="62">
        <f t="shared" si="6"/>
        <v>0</v>
      </c>
      <c r="N96" s="105"/>
      <c r="O96" s="93" t="str">
        <f t="shared" si="7"/>
        <v/>
      </c>
    </row>
    <row r="97" spans="4:15" ht="17.25" customHeight="1" x14ac:dyDescent="0.2">
      <c r="D97" s="56" t="s">
        <v>50</v>
      </c>
      <c r="E97" s="57"/>
      <c r="F97" s="57"/>
      <c r="G97" s="58">
        <v>34</v>
      </c>
      <c r="H97" s="59">
        <f t="shared" si="10"/>
        <v>4.4000000000000003E-3</v>
      </c>
      <c r="I97" s="84">
        <f t="shared" si="11"/>
        <v>350</v>
      </c>
      <c r="J97" s="85">
        <v>269</v>
      </c>
      <c r="K97" s="60"/>
      <c r="L97" s="62">
        <f t="shared" si="5"/>
        <v>0</v>
      </c>
      <c r="M97" s="62">
        <f t="shared" si="6"/>
        <v>0</v>
      </c>
      <c r="N97" s="105"/>
      <c r="O97" s="93" t="str">
        <f t="shared" si="7"/>
        <v/>
      </c>
    </row>
    <row r="98" spans="4:15" ht="17.25" customHeight="1" x14ac:dyDescent="0.2">
      <c r="D98" s="56" t="s">
        <v>50</v>
      </c>
      <c r="E98" s="57"/>
      <c r="F98" s="57"/>
      <c r="G98" s="58">
        <v>35</v>
      </c>
      <c r="H98" s="59">
        <f t="shared" si="10"/>
        <v>4.4000000000000003E-3</v>
      </c>
      <c r="I98" s="84">
        <f t="shared" si="11"/>
        <v>350</v>
      </c>
      <c r="J98" s="85">
        <v>269</v>
      </c>
      <c r="K98" s="60"/>
      <c r="L98" s="62">
        <f t="shared" si="5"/>
        <v>0</v>
      </c>
      <c r="M98" s="62">
        <f t="shared" si="6"/>
        <v>0</v>
      </c>
      <c r="N98" s="105"/>
      <c r="O98" s="93" t="str">
        <f t="shared" si="7"/>
        <v/>
      </c>
    </row>
    <row r="99" spans="4:15" ht="17.25" customHeight="1" x14ac:dyDescent="0.2">
      <c r="D99" s="56" t="s">
        <v>50</v>
      </c>
      <c r="E99" s="57"/>
      <c r="F99" s="57"/>
      <c r="G99" s="58">
        <v>36</v>
      </c>
      <c r="H99" s="59">
        <f t="shared" si="10"/>
        <v>4.4000000000000003E-3</v>
      </c>
      <c r="I99" s="84">
        <f t="shared" si="11"/>
        <v>350</v>
      </c>
      <c r="J99" s="85">
        <v>269</v>
      </c>
      <c r="K99" s="60"/>
      <c r="L99" s="62">
        <f t="shared" si="5"/>
        <v>0</v>
      </c>
      <c r="M99" s="62">
        <f t="shared" si="6"/>
        <v>0</v>
      </c>
      <c r="N99" s="105"/>
      <c r="O99" s="93" t="str">
        <f t="shared" si="7"/>
        <v/>
      </c>
    </row>
    <row r="100" spans="4:15" ht="17.25" customHeight="1" x14ac:dyDescent="0.2">
      <c r="D100" s="56" t="s">
        <v>50</v>
      </c>
      <c r="E100" s="57"/>
      <c r="F100" s="57"/>
      <c r="G100" s="58">
        <v>37</v>
      </c>
      <c r="H100" s="59">
        <f t="shared" si="10"/>
        <v>4.4000000000000003E-3</v>
      </c>
      <c r="I100" s="84">
        <f t="shared" si="11"/>
        <v>350</v>
      </c>
      <c r="J100" s="85">
        <v>269</v>
      </c>
      <c r="K100" s="60"/>
      <c r="L100" s="62">
        <f t="shared" si="5"/>
        <v>0</v>
      </c>
      <c r="M100" s="62">
        <f t="shared" si="6"/>
        <v>0</v>
      </c>
      <c r="N100" s="105"/>
      <c r="O100" s="93" t="str">
        <f t="shared" si="7"/>
        <v/>
      </c>
    </row>
    <row r="101" spans="4:15" ht="17.25" customHeight="1" x14ac:dyDescent="0.2">
      <c r="D101" s="56" t="s">
        <v>50</v>
      </c>
      <c r="E101" s="57"/>
      <c r="F101" s="57"/>
      <c r="G101" s="58">
        <v>38</v>
      </c>
      <c r="H101" s="59">
        <f t="shared" si="10"/>
        <v>4.4000000000000003E-3</v>
      </c>
      <c r="I101" s="84">
        <f t="shared" si="11"/>
        <v>350</v>
      </c>
      <c r="J101" s="85">
        <v>269</v>
      </c>
      <c r="K101" s="60"/>
      <c r="L101" s="62">
        <f t="shared" ref="L101:L132" si="12">IF($G$62="",0,IF($G$65&gt;G100,IF(($L$60/COUNTA($G$12:$G$26,$L$12:$L$26))*H101&lt;I101,I101*COUNTA($G$12:$G$26,$L$12:$L$26),$L$60*H101),0))</f>
        <v>0</v>
      </c>
      <c r="M101" s="62">
        <f t="shared" ref="M101:M132" si="13">IF(AND($G$65&gt;=G101,$O$10=4),(G101-G100)*J101*COUNTA($G$12:$G$26,$L$12:$L$26),0)</f>
        <v>0</v>
      </c>
      <c r="N101" s="105"/>
      <c r="O101" s="93" t="str">
        <f t="shared" ref="O101:O132" si="14">IF($G$63="","",IF($G$65&gt;=G101,O100+1,""))</f>
        <v/>
      </c>
    </row>
    <row r="102" spans="4:15" ht="17.25" customHeight="1" x14ac:dyDescent="0.2">
      <c r="D102" s="56" t="s">
        <v>50</v>
      </c>
      <c r="E102" s="57"/>
      <c r="F102" s="57"/>
      <c r="G102" s="58">
        <v>39</v>
      </c>
      <c r="H102" s="59">
        <f t="shared" si="10"/>
        <v>4.4000000000000003E-3</v>
      </c>
      <c r="I102" s="84">
        <f t="shared" si="11"/>
        <v>350</v>
      </c>
      <c r="J102" s="85">
        <v>269</v>
      </c>
      <c r="K102" s="60"/>
      <c r="L102" s="62">
        <f t="shared" si="12"/>
        <v>0</v>
      </c>
      <c r="M102" s="62">
        <f t="shared" si="13"/>
        <v>0</v>
      </c>
      <c r="N102" s="105"/>
      <c r="O102" s="93" t="str">
        <f t="shared" si="14"/>
        <v/>
      </c>
    </row>
    <row r="103" spans="4:15" ht="17.25" customHeight="1" x14ac:dyDescent="0.2">
      <c r="D103" s="56" t="s">
        <v>50</v>
      </c>
      <c r="E103" s="57"/>
      <c r="F103" s="57"/>
      <c r="G103" s="58">
        <v>40</v>
      </c>
      <c r="H103" s="59">
        <f t="shared" si="10"/>
        <v>4.4000000000000003E-3</v>
      </c>
      <c r="I103" s="84">
        <f t="shared" si="11"/>
        <v>350</v>
      </c>
      <c r="J103" s="85">
        <v>269</v>
      </c>
      <c r="K103" s="60"/>
      <c r="L103" s="62">
        <f t="shared" si="12"/>
        <v>0</v>
      </c>
      <c r="M103" s="62">
        <f t="shared" si="13"/>
        <v>0</v>
      </c>
      <c r="N103" s="105"/>
      <c r="O103" s="93" t="str">
        <f t="shared" si="14"/>
        <v/>
      </c>
    </row>
    <row r="104" spans="4:15" ht="17.25" customHeight="1" x14ac:dyDescent="0.2">
      <c r="D104" s="56" t="s">
        <v>50</v>
      </c>
      <c r="E104" s="57"/>
      <c r="F104" s="57"/>
      <c r="G104" s="58">
        <v>41</v>
      </c>
      <c r="H104" s="59">
        <f t="shared" si="10"/>
        <v>4.4000000000000003E-3</v>
      </c>
      <c r="I104" s="84">
        <f t="shared" si="11"/>
        <v>350</v>
      </c>
      <c r="J104" s="85">
        <v>269</v>
      </c>
      <c r="K104" s="60"/>
      <c r="L104" s="62">
        <f t="shared" si="12"/>
        <v>0</v>
      </c>
      <c r="M104" s="62">
        <f t="shared" si="13"/>
        <v>0</v>
      </c>
      <c r="N104" s="105"/>
      <c r="O104" s="93" t="str">
        <f t="shared" si="14"/>
        <v/>
      </c>
    </row>
    <row r="105" spans="4:15" ht="17.25" customHeight="1" x14ac:dyDescent="0.2">
      <c r="D105" s="56" t="s">
        <v>50</v>
      </c>
      <c r="E105" s="57"/>
      <c r="F105" s="57"/>
      <c r="G105" s="58">
        <v>42</v>
      </c>
      <c r="H105" s="59">
        <f t="shared" si="10"/>
        <v>4.4000000000000003E-3</v>
      </c>
      <c r="I105" s="84">
        <f t="shared" si="11"/>
        <v>350</v>
      </c>
      <c r="J105" s="85">
        <v>269</v>
      </c>
      <c r="K105" s="60"/>
      <c r="L105" s="62">
        <f t="shared" si="12"/>
        <v>0</v>
      </c>
      <c r="M105" s="62">
        <f t="shared" si="13"/>
        <v>0</v>
      </c>
      <c r="N105" s="105"/>
      <c r="O105" s="93" t="str">
        <f t="shared" si="14"/>
        <v/>
      </c>
    </row>
    <row r="106" spans="4:15" ht="17.25" customHeight="1" x14ac:dyDescent="0.2">
      <c r="D106" s="56" t="s">
        <v>50</v>
      </c>
      <c r="E106" s="57"/>
      <c r="F106" s="57"/>
      <c r="G106" s="58">
        <v>43</v>
      </c>
      <c r="H106" s="59">
        <f t="shared" si="10"/>
        <v>4.4000000000000003E-3</v>
      </c>
      <c r="I106" s="84">
        <f t="shared" si="11"/>
        <v>350</v>
      </c>
      <c r="J106" s="85">
        <v>269</v>
      </c>
      <c r="K106" s="60"/>
      <c r="L106" s="62">
        <f t="shared" si="12"/>
        <v>0</v>
      </c>
      <c r="M106" s="62">
        <f t="shared" si="13"/>
        <v>0</v>
      </c>
      <c r="N106" s="105"/>
      <c r="O106" s="93" t="str">
        <f t="shared" si="14"/>
        <v/>
      </c>
    </row>
    <row r="107" spans="4:15" ht="17.25" customHeight="1" x14ac:dyDescent="0.2">
      <c r="D107" s="56" t="s">
        <v>50</v>
      </c>
      <c r="E107" s="57"/>
      <c r="F107" s="57"/>
      <c r="G107" s="58">
        <v>44</v>
      </c>
      <c r="H107" s="59">
        <f t="shared" si="10"/>
        <v>4.4000000000000003E-3</v>
      </c>
      <c r="I107" s="84">
        <f t="shared" si="11"/>
        <v>350</v>
      </c>
      <c r="J107" s="85">
        <v>269</v>
      </c>
      <c r="K107" s="60"/>
      <c r="L107" s="62">
        <f t="shared" si="12"/>
        <v>0</v>
      </c>
      <c r="M107" s="62">
        <f t="shared" si="13"/>
        <v>0</v>
      </c>
      <c r="N107" s="105"/>
      <c r="O107" s="93" t="str">
        <f t="shared" si="14"/>
        <v/>
      </c>
    </row>
    <row r="108" spans="4:15" ht="17.25" customHeight="1" x14ac:dyDescent="0.2">
      <c r="D108" s="56" t="s">
        <v>50</v>
      </c>
      <c r="E108" s="57"/>
      <c r="F108" s="57"/>
      <c r="G108" s="58">
        <v>45</v>
      </c>
      <c r="H108" s="59">
        <f t="shared" si="10"/>
        <v>4.4000000000000003E-3</v>
      </c>
      <c r="I108" s="84">
        <f t="shared" si="11"/>
        <v>350</v>
      </c>
      <c r="J108" s="85">
        <v>269</v>
      </c>
      <c r="K108" s="60"/>
      <c r="L108" s="62">
        <f t="shared" si="12"/>
        <v>0</v>
      </c>
      <c r="M108" s="62">
        <f t="shared" si="13"/>
        <v>0</v>
      </c>
      <c r="N108" s="105"/>
      <c r="O108" s="93" t="str">
        <f t="shared" si="14"/>
        <v/>
      </c>
    </row>
    <row r="109" spans="4:15" ht="17.25" customHeight="1" x14ac:dyDescent="0.2">
      <c r="D109" s="56" t="s">
        <v>50</v>
      </c>
      <c r="E109" s="57"/>
      <c r="F109" s="57"/>
      <c r="G109" s="58">
        <v>46</v>
      </c>
      <c r="H109" s="59">
        <f t="shared" si="10"/>
        <v>4.4000000000000003E-3</v>
      </c>
      <c r="I109" s="84">
        <f t="shared" si="11"/>
        <v>350</v>
      </c>
      <c r="J109" s="85">
        <v>269</v>
      </c>
      <c r="K109" s="60"/>
      <c r="L109" s="62">
        <f t="shared" si="12"/>
        <v>0</v>
      </c>
      <c r="M109" s="62">
        <f t="shared" si="13"/>
        <v>0</v>
      </c>
      <c r="N109" s="105"/>
      <c r="O109" s="93" t="str">
        <f t="shared" si="14"/>
        <v/>
      </c>
    </row>
    <row r="110" spans="4:15" ht="17.25" customHeight="1" x14ac:dyDescent="0.2">
      <c r="D110" s="56" t="s">
        <v>50</v>
      </c>
      <c r="E110" s="57"/>
      <c r="F110" s="57"/>
      <c r="G110" s="58">
        <v>47</v>
      </c>
      <c r="H110" s="59">
        <f t="shared" si="10"/>
        <v>4.4000000000000003E-3</v>
      </c>
      <c r="I110" s="84">
        <f t="shared" si="11"/>
        <v>350</v>
      </c>
      <c r="J110" s="85">
        <v>269</v>
      </c>
      <c r="K110" s="60"/>
      <c r="L110" s="62">
        <f t="shared" si="12"/>
        <v>0</v>
      </c>
      <c r="M110" s="62">
        <f t="shared" si="13"/>
        <v>0</v>
      </c>
      <c r="N110" s="105"/>
      <c r="O110" s="93" t="str">
        <f t="shared" si="14"/>
        <v/>
      </c>
    </row>
    <row r="111" spans="4:15" ht="17.25" customHeight="1" x14ac:dyDescent="0.2">
      <c r="D111" s="56" t="s">
        <v>50</v>
      </c>
      <c r="E111" s="57"/>
      <c r="F111" s="57"/>
      <c r="G111" s="58">
        <v>48</v>
      </c>
      <c r="H111" s="59">
        <f t="shared" si="10"/>
        <v>4.4000000000000003E-3</v>
      </c>
      <c r="I111" s="84">
        <f t="shared" si="11"/>
        <v>350</v>
      </c>
      <c r="J111" s="85">
        <v>269</v>
      </c>
      <c r="K111" s="60"/>
      <c r="L111" s="62">
        <f t="shared" si="12"/>
        <v>0</v>
      </c>
      <c r="M111" s="62">
        <f t="shared" si="13"/>
        <v>0</v>
      </c>
      <c r="N111" s="105"/>
      <c r="O111" s="93" t="str">
        <f t="shared" si="14"/>
        <v/>
      </c>
    </row>
    <row r="112" spans="4:15" ht="17.25" customHeight="1" x14ac:dyDescent="0.2">
      <c r="D112" s="56" t="s">
        <v>50</v>
      </c>
      <c r="E112" s="57"/>
      <c r="F112" s="57"/>
      <c r="G112" s="58">
        <v>49</v>
      </c>
      <c r="H112" s="59">
        <f t="shared" si="10"/>
        <v>4.4000000000000003E-3</v>
      </c>
      <c r="I112" s="84">
        <f t="shared" si="11"/>
        <v>350</v>
      </c>
      <c r="J112" s="85">
        <v>269</v>
      </c>
      <c r="K112" s="60"/>
      <c r="L112" s="62">
        <f t="shared" si="12"/>
        <v>0</v>
      </c>
      <c r="M112" s="62">
        <f t="shared" si="13"/>
        <v>0</v>
      </c>
      <c r="N112" s="105"/>
      <c r="O112" s="93" t="str">
        <f t="shared" si="14"/>
        <v/>
      </c>
    </row>
    <row r="113" spans="4:15" ht="17.25" customHeight="1" x14ac:dyDescent="0.2">
      <c r="D113" s="56" t="s">
        <v>50</v>
      </c>
      <c r="E113" s="57"/>
      <c r="F113" s="57"/>
      <c r="G113" s="58">
        <v>50</v>
      </c>
      <c r="H113" s="59">
        <f t="shared" si="10"/>
        <v>4.4000000000000003E-3</v>
      </c>
      <c r="I113" s="84">
        <f t="shared" si="11"/>
        <v>350</v>
      </c>
      <c r="J113" s="85">
        <v>269</v>
      </c>
      <c r="K113" s="60"/>
      <c r="L113" s="62">
        <f t="shared" si="12"/>
        <v>0</v>
      </c>
      <c r="M113" s="62">
        <f t="shared" si="13"/>
        <v>0</v>
      </c>
      <c r="N113" s="105"/>
      <c r="O113" s="93" t="str">
        <f t="shared" si="14"/>
        <v/>
      </c>
    </row>
    <row r="114" spans="4:15" ht="17.25" customHeight="1" x14ac:dyDescent="0.2">
      <c r="D114" s="56" t="s">
        <v>50</v>
      </c>
      <c r="E114" s="57"/>
      <c r="F114" s="57"/>
      <c r="G114" s="58">
        <v>51</v>
      </c>
      <c r="H114" s="59">
        <f t="shared" si="10"/>
        <v>4.4000000000000003E-3</v>
      </c>
      <c r="I114" s="84">
        <f t="shared" si="11"/>
        <v>350</v>
      </c>
      <c r="J114" s="85">
        <v>269</v>
      </c>
      <c r="K114" s="60"/>
      <c r="L114" s="62">
        <f t="shared" si="12"/>
        <v>0</v>
      </c>
      <c r="M114" s="62">
        <f t="shared" si="13"/>
        <v>0</v>
      </c>
      <c r="N114" s="105"/>
      <c r="O114" s="93" t="str">
        <f t="shared" si="14"/>
        <v/>
      </c>
    </row>
    <row r="115" spans="4:15" ht="17.25" customHeight="1" x14ac:dyDescent="0.2">
      <c r="D115" s="56" t="s">
        <v>50</v>
      </c>
      <c r="E115" s="57"/>
      <c r="F115" s="57"/>
      <c r="G115" s="58">
        <v>52</v>
      </c>
      <c r="H115" s="59">
        <f t="shared" si="10"/>
        <v>4.4000000000000003E-3</v>
      </c>
      <c r="I115" s="84">
        <f t="shared" si="11"/>
        <v>350</v>
      </c>
      <c r="J115" s="85">
        <v>269</v>
      </c>
      <c r="K115" s="60"/>
      <c r="L115" s="62">
        <f t="shared" si="12"/>
        <v>0</v>
      </c>
      <c r="M115" s="62">
        <f t="shared" si="13"/>
        <v>0</v>
      </c>
      <c r="N115" s="105"/>
      <c r="O115" s="93" t="str">
        <f t="shared" si="14"/>
        <v/>
      </c>
    </row>
    <row r="116" spans="4:15" ht="17.25" customHeight="1" x14ac:dyDescent="0.2">
      <c r="D116" s="56" t="s">
        <v>50</v>
      </c>
      <c r="E116" s="57"/>
      <c r="F116" s="57"/>
      <c r="G116" s="58">
        <v>53</v>
      </c>
      <c r="H116" s="59">
        <f t="shared" si="10"/>
        <v>4.4000000000000003E-3</v>
      </c>
      <c r="I116" s="84">
        <f t="shared" si="11"/>
        <v>350</v>
      </c>
      <c r="J116" s="85">
        <v>269</v>
      </c>
      <c r="K116" s="60"/>
      <c r="L116" s="62">
        <f t="shared" si="12"/>
        <v>0</v>
      </c>
      <c r="M116" s="62">
        <f t="shared" si="13"/>
        <v>0</v>
      </c>
      <c r="N116" s="105"/>
      <c r="O116" s="93" t="str">
        <f t="shared" si="14"/>
        <v/>
      </c>
    </row>
    <row r="117" spans="4:15" ht="17.25" customHeight="1" x14ac:dyDescent="0.2">
      <c r="D117" s="56" t="s">
        <v>50</v>
      </c>
      <c r="E117" s="57"/>
      <c r="F117" s="57"/>
      <c r="G117" s="58">
        <v>54</v>
      </c>
      <c r="H117" s="59">
        <f t="shared" si="10"/>
        <v>4.4000000000000003E-3</v>
      </c>
      <c r="I117" s="84">
        <f t="shared" si="11"/>
        <v>350</v>
      </c>
      <c r="J117" s="85">
        <v>269</v>
      </c>
      <c r="K117" s="60"/>
      <c r="L117" s="62">
        <f t="shared" si="12"/>
        <v>0</v>
      </c>
      <c r="M117" s="62">
        <f t="shared" si="13"/>
        <v>0</v>
      </c>
      <c r="N117" s="105"/>
      <c r="O117" s="93" t="str">
        <f t="shared" si="14"/>
        <v/>
      </c>
    </row>
    <row r="118" spans="4:15" ht="17.25" customHeight="1" x14ac:dyDescent="0.2">
      <c r="D118" s="56" t="s">
        <v>50</v>
      </c>
      <c r="E118" s="57"/>
      <c r="F118" s="57"/>
      <c r="G118" s="58">
        <v>55</v>
      </c>
      <c r="H118" s="59">
        <f t="shared" si="10"/>
        <v>4.4000000000000003E-3</v>
      </c>
      <c r="I118" s="84">
        <f t="shared" si="11"/>
        <v>350</v>
      </c>
      <c r="J118" s="85">
        <v>269</v>
      </c>
      <c r="K118" s="60"/>
      <c r="L118" s="62">
        <f t="shared" si="12"/>
        <v>0</v>
      </c>
      <c r="M118" s="62">
        <f t="shared" si="13"/>
        <v>0</v>
      </c>
      <c r="N118" s="105"/>
      <c r="O118" s="93" t="str">
        <f t="shared" si="14"/>
        <v/>
      </c>
    </row>
    <row r="119" spans="4:15" ht="17.25" customHeight="1" x14ac:dyDescent="0.2">
      <c r="D119" s="56" t="s">
        <v>50</v>
      </c>
      <c r="E119" s="57"/>
      <c r="F119" s="57"/>
      <c r="G119" s="58">
        <v>56</v>
      </c>
      <c r="H119" s="59">
        <f t="shared" si="10"/>
        <v>4.4000000000000003E-3</v>
      </c>
      <c r="I119" s="84">
        <f t="shared" si="11"/>
        <v>350</v>
      </c>
      <c r="J119" s="85">
        <v>269</v>
      </c>
      <c r="K119" s="60"/>
      <c r="L119" s="62">
        <f t="shared" si="12"/>
        <v>0</v>
      </c>
      <c r="M119" s="62">
        <f t="shared" si="13"/>
        <v>0</v>
      </c>
      <c r="N119" s="105"/>
      <c r="O119" s="93" t="str">
        <f t="shared" si="14"/>
        <v/>
      </c>
    </row>
    <row r="120" spans="4:15" ht="17.25" customHeight="1" x14ac:dyDescent="0.2">
      <c r="D120" s="56" t="s">
        <v>50</v>
      </c>
      <c r="E120" s="57"/>
      <c r="F120" s="57"/>
      <c r="G120" s="58">
        <v>57</v>
      </c>
      <c r="H120" s="59">
        <f t="shared" si="10"/>
        <v>4.4000000000000003E-3</v>
      </c>
      <c r="I120" s="84">
        <f t="shared" si="11"/>
        <v>350</v>
      </c>
      <c r="J120" s="85">
        <v>269</v>
      </c>
      <c r="K120" s="60"/>
      <c r="L120" s="62">
        <f t="shared" si="12"/>
        <v>0</v>
      </c>
      <c r="M120" s="62">
        <f t="shared" si="13"/>
        <v>0</v>
      </c>
      <c r="N120" s="105"/>
      <c r="O120" s="93" t="str">
        <f t="shared" si="14"/>
        <v/>
      </c>
    </row>
    <row r="121" spans="4:15" ht="17.25" customHeight="1" x14ac:dyDescent="0.2">
      <c r="D121" s="56" t="s">
        <v>50</v>
      </c>
      <c r="E121" s="57"/>
      <c r="F121" s="57"/>
      <c r="G121" s="58">
        <v>58</v>
      </c>
      <c r="H121" s="59">
        <f t="shared" si="10"/>
        <v>4.4000000000000003E-3</v>
      </c>
      <c r="I121" s="84">
        <f t="shared" si="11"/>
        <v>350</v>
      </c>
      <c r="J121" s="85">
        <v>269</v>
      </c>
      <c r="K121" s="60"/>
      <c r="L121" s="62">
        <f t="shared" si="12"/>
        <v>0</v>
      </c>
      <c r="M121" s="62">
        <f t="shared" si="13"/>
        <v>0</v>
      </c>
      <c r="N121" s="105"/>
      <c r="O121" s="93" t="str">
        <f t="shared" si="14"/>
        <v/>
      </c>
    </row>
    <row r="122" spans="4:15" ht="17.25" customHeight="1" x14ac:dyDescent="0.2">
      <c r="D122" s="56" t="s">
        <v>50</v>
      </c>
      <c r="E122" s="57"/>
      <c r="F122" s="57"/>
      <c r="G122" s="58">
        <v>59</v>
      </c>
      <c r="H122" s="59">
        <f t="shared" si="10"/>
        <v>4.4000000000000003E-3</v>
      </c>
      <c r="I122" s="84">
        <f t="shared" si="11"/>
        <v>350</v>
      </c>
      <c r="J122" s="85">
        <v>269</v>
      </c>
      <c r="K122" s="60"/>
      <c r="L122" s="62">
        <f t="shared" si="12"/>
        <v>0</v>
      </c>
      <c r="M122" s="62">
        <f t="shared" si="13"/>
        <v>0</v>
      </c>
      <c r="N122" s="105"/>
      <c r="O122" s="93" t="str">
        <f t="shared" si="14"/>
        <v/>
      </c>
    </row>
    <row r="123" spans="4:15" ht="17.25" customHeight="1" x14ac:dyDescent="0.2">
      <c r="D123" s="56" t="s">
        <v>50</v>
      </c>
      <c r="E123" s="57"/>
      <c r="F123" s="57"/>
      <c r="G123" s="58">
        <v>60</v>
      </c>
      <c r="H123" s="59">
        <f t="shared" si="10"/>
        <v>4.4000000000000003E-3</v>
      </c>
      <c r="I123" s="84">
        <f t="shared" si="11"/>
        <v>350</v>
      </c>
      <c r="J123" s="85">
        <v>269</v>
      </c>
      <c r="K123" s="60"/>
      <c r="L123" s="62">
        <f t="shared" si="12"/>
        <v>0</v>
      </c>
      <c r="M123" s="62">
        <f t="shared" si="13"/>
        <v>0</v>
      </c>
      <c r="N123" s="105"/>
      <c r="O123" s="93" t="str">
        <f t="shared" si="14"/>
        <v/>
      </c>
    </row>
    <row r="124" spans="4:15" ht="17.25" customHeight="1" x14ac:dyDescent="0.2">
      <c r="D124" s="56" t="s">
        <v>50</v>
      </c>
      <c r="E124" s="57"/>
      <c r="F124" s="57"/>
      <c r="G124" s="58">
        <v>61</v>
      </c>
      <c r="H124" s="59">
        <f t="shared" si="10"/>
        <v>4.4000000000000003E-3</v>
      </c>
      <c r="I124" s="84">
        <f t="shared" si="11"/>
        <v>350</v>
      </c>
      <c r="J124" s="85">
        <v>269</v>
      </c>
      <c r="K124" s="60"/>
      <c r="L124" s="62">
        <f t="shared" si="12"/>
        <v>0</v>
      </c>
      <c r="M124" s="62">
        <f t="shared" si="13"/>
        <v>0</v>
      </c>
      <c r="N124" s="105"/>
      <c r="O124" s="93" t="str">
        <f t="shared" si="14"/>
        <v/>
      </c>
    </row>
    <row r="125" spans="4:15" ht="17.25" customHeight="1" x14ac:dyDescent="0.2">
      <c r="D125" s="56" t="s">
        <v>50</v>
      </c>
      <c r="E125" s="57"/>
      <c r="F125" s="57"/>
      <c r="G125" s="58">
        <v>62</v>
      </c>
      <c r="H125" s="59">
        <f t="shared" ref="H125:H156" si="15">IF($O$10=3,0.88%,IF($O$10=2,1.1%,IF($O$10=5,1.54%,0.44%)))</f>
        <v>4.4000000000000003E-3</v>
      </c>
      <c r="I125" s="84">
        <f t="shared" ref="I125:I156" si="16">IF($O$10=3,700,IF($O$10=2,875,IF($O$10=5,1225,350)))</f>
        <v>350</v>
      </c>
      <c r="J125" s="85">
        <v>269</v>
      </c>
      <c r="K125" s="60"/>
      <c r="L125" s="62">
        <f t="shared" si="12"/>
        <v>0</v>
      </c>
      <c r="M125" s="62">
        <f t="shared" si="13"/>
        <v>0</v>
      </c>
      <c r="N125" s="105"/>
      <c r="O125" s="93" t="str">
        <f t="shared" si="14"/>
        <v/>
      </c>
    </row>
    <row r="126" spans="4:15" ht="17.25" customHeight="1" x14ac:dyDescent="0.2">
      <c r="D126" s="56" t="s">
        <v>50</v>
      </c>
      <c r="E126" s="57"/>
      <c r="F126" s="57"/>
      <c r="G126" s="58">
        <v>63</v>
      </c>
      <c r="H126" s="59">
        <f t="shared" si="15"/>
        <v>4.4000000000000003E-3</v>
      </c>
      <c r="I126" s="84">
        <f t="shared" si="16"/>
        <v>350</v>
      </c>
      <c r="J126" s="85">
        <v>269</v>
      </c>
      <c r="K126" s="60"/>
      <c r="L126" s="62">
        <f t="shared" si="12"/>
        <v>0</v>
      </c>
      <c r="M126" s="62">
        <f t="shared" si="13"/>
        <v>0</v>
      </c>
      <c r="N126" s="105"/>
      <c r="O126" s="93" t="str">
        <f t="shared" si="14"/>
        <v/>
      </c>
    </row>
    <row r="127" spans="4:15" ht="17.25" customHeight="1" x14ac:dyDescent="0.2">
      <c r="D127" s="56" t="s">
        <v>50</v>
      </c>
      <c r="E127" s="57"/>
      <c r="F127" s="57"/>
      <c r="G127" s="58">
        <v>64</v>
      </c>
      <c r="H127" s="59">
        <f t="shared" si="15"/>
        <v>4.4000000000000003E-3</v>
      </c>
      <c r="I127" s="84">
        <f t="shared" si="16"/>
        <v>350</v>
      </c>
      <c r="J127" s="85">
        <v>269</v>
      </c>
      <c r="K127" s="60"/>
      <c r="L127" s="62">
        <f t="shared" si="12"/>
        <v>0</v>
      </c>
      <c r="M127" s="62">
        <f t="shared" si="13"/>
        <v>0</v>
      </c>
      <c r="N127" s="105"/>
      <c r="O127" s="93" t="str">
        <f t="shared" si="14"/>
        <v/>
      </c>
    </row>
    <row r="128" spans="4:15" ht="17.25" customHeight="1" x14ac:dyDescent="0.2">
      <c r="D128" s="56" t="s">
        <v>50</v>
      </c>
      <c r="E128" s="57"/>
      <c r="F128" s="57"/>
      <c r="G128" s="58">
        <v>65</v>
      </c>
      <c r="H128" s="59">
        <f t="shared" si="15"/>
        <v>4.4000000000000003E-3</v>
      </c>
      <c r="I128" s="84">
        <f t="shared" si="16"/>
        <v>350</v>
      </c>
      <c r="J128" s="85">
        <v>269</v>
      </c>
      <c r="K128" s="60"/>
      <c r="L128" s="62">
        <f t="shared" si="12"/>
        <v>0</v>
      </c>
      <c r="M128" s="62">
        <f t="shared" si="13"/>
        <v>0</v>
      </c>
      <c r="N128" s="105"/>
      <c r="O128" s="93" t="str">
        <f t="shared" si="14"/>
        <v/>
      </c>
    </row>
    <row r="129" spans="4:15" ht="17.25" customHeight="1" x14ac:dyDescent="0.2">
      <c r="D129" s="56" t="s">
        <v>50</v>
      </c>
      <c r="E129" s="57"/>
      <c r="F129" s="57"/>
      <c r="G129" s="58">
        <v>66</v>
      </c>
      <c r="H129" s="59">
        <f t="shared" si="15"/>
        <v>4.4000000000000003E-3</v>
      </c>
      <c r="I129" s="84">
        <f t="shared" si="16"/>
        <v>350</v>
      </c>
      <c r="J129" s="85">
        <v>269</v>
      </c>
      <c r="K129" s="60"/>
      <c r="L129" s="62">
        <f t="shared" si="12"/>
        <v>0</v>
      </c>
      <c r="M129" s="62">
        <f t="shared" si="13"/>
        <v>0</v>
      </c>
      <c r="N129" s="105"/>
      <c r="O129" s="93" t="str">
        <f t="shared" si="14"/>
        <v/>
      </c>
    </row>
    <row r="130" spans="4:15" ht="17.25" customHeight="1" x14ac:dyDescent="0.2">
      <c r="D130" s="56" t="s">
        <v>50</v>
      </c>
      <c r="E130" s="57"/>
      <c r="F130" s="57"/>
      <c r="G130" s="58">
        <v>67</v>
      </c>
      <c r="H130" s="59">
        <f t="shared" si="15"/>
        <v>4.4000000000000003E-3</v>
      </c>
      <c r="I130" s="84">
        <f t="shared" si="16"/>
        <v>350</v>
      </c>
      <c r="J130" s="85">
        <v>269</v>
      </c>
      <c r="K130" s="60"/>
      <c r="L130" s="62">
        <f t="shared" si="12"/>
        <v>0</v>
      </c>
      <c r="M130" s="62">
        <f t="shared" si="13"/>
        <v>0</v>
      </c>
      <c r="N130" s="105"/>
      <c r="O130" s="93" t="str">
        <f t="shared" si="14"/>
        <v/>
      </c>
    </row>
    <row r="131" spans="4:15" ht="17.25" customHeight="1" x14ac:dyDescent="0.2">
      <c r="D131" s="56" t="s">
        <v>50</v>
      </c>
      <c r="E131" s="57"/>
      <c r="F131" s="57"/>
      <c r="G131" s="58">
        <v>68</v>
      </c>
      <c r="H131" s="59">
        <f t="shared" si="15"/>
        <v>4.4000000000000003E-3</v>
      </c>
      <c r="I131" s="84">
        <f t="shared" si="16"/>
        <v>350</v>
      </c>
      <c r="J131" s="85">
        <v>269</v>
      </c>
      <c r="K131" s="60"/>
      <c r="L131" s="62">
        <f t="shared" si="12"/>
        <v>0</v>
      </c>
      <c r="M131" s="62">
        <f t="shared" si="13"/>
        <v>0</v>
      </c>
      <c r="N131" s="105"/>
      <c r="O131" s="93" t="str">
        <f t="shared" si="14"/>
        <v/>
      </c>
    </row>
    <row r="132" spans="4:15" ht="17.25" customHeight="1" x14ac:dyDescent="0.2">
      <c r="D132" s="56" t="s">
        <v>50</v>
      </c>
      <c r="E132" s="57"/>
      <c r="F132" s="57"/>
      <c r="G132" s="58">
        <v>69</v>
      </c>
      <c r="H132" s="59">
        <f t="shared" si="15"/>
        <v>4.4000000000000003E-3</v>
      </c>
      <c r="I132" s="84">
        <f t="shared" si="16"/>
        <v>350</v>
      </c>
      <c r="J132" s="85">
        <v>269</v>
      </c>
      <c r="K132" s="60"/>
      <c r="L132" s="62">
        <f t="shared" si="12"/>
        <v>0</v>
      </c>
      <c r="M132" s="62">
        <f t="shared" si="13"/>
        <v>0</v>
      </c>
      <c r="N132" s="105"/>
      <c r="O132" s="93" t="str">
        <f t="shared" si="14"/>
        <v/>
      </c>
    </row>
    <row r="133" spans="4:15" ht="17.25" customHeight="1" x14ac:dyDescent="0.2">
      <c r="D133" s="56" t="s">
        <v>50</v>
      </c>
      <c r="E133" s="57"/>
      <c r="F133" s="57"/>
      <c r="G133" s="58">
        <v>70</v>
      </c>
      <c r="H133" s="59">
        <f t="shared" si="15"/>
        <v>4.4000000000000003E-3</v>
      </c>
      <c r="I133" s="84">
        <f t="shared" si="16"/>
        <v>350</v>
      </c>
      <c r="J133" s="85">
        <v>269</v>
      </c>
      <c r="K133" s="60"/>
      <c r="L133" s="62">
        <f t="shared" ref="L133:L164" si="17">IF($G$62="",0,IF($G$65&gt;G132,IF(($L$60/COUNTA($G$12:$G$26,$L$12:$L$26))*H133&lt;I133,I133*COUNTA($G$12:$G$26,$L$12:$L$26),$L$60*H133),0))</f>
        <v>0</v>
      </c>
      <c r="M133" s="62">
        <f t="shared" ref="M133:M164" si="18">IF(AND($G$65&gt;=G133,$O$10=4),(G133-G132)*J133*COUNTA($G$12:$G$26,$L$12:$L$26),0)</f>
        <v>0</v>
      </c>
      <c r="N133" s="105"/>
      <c r="O133" s="93" t="str">
        <f t="shared" ref="O133:O164" si="19">IF($G$63="","",IF($G$65&gt;=G133,O132+1,""))</f>
        <v/>
      </c>
    </row>
    <row r="134" spans="4:15" ht="17.25" customHeight="1" x14ac:dyDescent="0.2">
      <c r="D134" s="56" t="s">
        <v>50</v>
      </c>
      <c r="E134" s="57"/>
      <c r="F134" s="57"/>
      <c r="G134" s="58">
        <v>71</v>
      </c>
      <c r="H134" s="59">
        <f t="shared" si="15"/>
        <v>4.4000000000000003E-3</v>
      </c>
      <c r="I134" s="84">
        <f t="shared" si="16"/>
        <v>350</v>
      </c>
      <c r="J134" s="85">
        <v>269</v>
      </c>
      <c r="K134" s="60"/>
      <c r="L134" s="62">
        <f t="shared" si="17"/>
        <v>0</v>
      </c>
      <c r="M134" s="62">
        <f t="shared" si="18"/>
        <v>0</v>
      </c>
      <c r="N134" s="105"/>
      <c r="O134" s="93" t="str">
        <f t="shared" si="19"/>
        <v/>
      </c>
    </row>
    <row r="135" spans="4:15" ht="17.25" customHeight="1" x14ac:dyDescent="0.2">
      <c r="D135" s="56" t="s">
        <v>50</v>
      </c>
      <c r="E135" s="57"/>
      <c r="F135" s="57"/>
      <c r="G135" s="58">
        <v>72</v>
      </c>
      <c r="H135" s="59">
        <f t="shared" si="15"/>
        <v>4.4000000000000003E-3</v>
      </c>
      <c r="I135" s="84">
        <f t="shared" si="16"/>
        <v>350</v>
      </c>
      <c r="J135" s="85">
        <v>269</v>
      </c>
      <c r="K135" s="60"/>
      <c r="L135" s="62">
        <f t="shared" si="17"/>
        <v>0</v>
      </c>
      <c r="M135" s="62">
        <f t="shared" si="18"/>
        <v>0</v>
      </c>
      <c r="N135" s="105"/>
      <c r="O135" s="93" t="str">
        <f t="shared" si="19"/>
        <v/>
      </c>
    </row>
    <row r="136" spans="4:15" ht="17.25" customHeight="1" x14ac:dyDescent="0.2">
      <c r="D136" s="56" t="s">
        <v>50</v>
      </c>
      <c r="E136" s="57"/>
      <c r="F136" s="57"/>
      <c r="G136" s="58">
        <v>73</v>
      </c>
      <c r="H136" s="59">
        <f t="shared" si="15"/>
        <v>4.4000000000000003E-3</v>
      </c>
      <c r="I136" s="84">
        <f t="shared" si="16"/>
        <v>350</v>
      </c>
      <c r="J136" s="85">
        <v>269</v>
      </c>
      <c r="K136" s="60"/>
      <c r="L136" s="62">
        <f t="shared" si="17"/>
        <v>0</v>
      </c>
      <c r="M136" s="62">
        <f t="shared" si="18"/>
        <v>0</v>
      </c>
      <c r="N136" s="105"/>
      <c r="O136" s="93" t="str">
        <f t="shared" si="19"/>
        <v/>
      </c>
    </row>
    <row r="137" spans="4:15" ht="17.25" customHeight="1" x14ac:dyDescent="0.2">
      <c r="D137" s="56" t="s">
        <v>50</v>
      </c>
      <c r="E137" s="57"/>
      <c r="F137" s="57"/>
      <c r="G137" s="58">
        <v>74</v>
      </c>
      <c r="H137" s="59">
        <f t="shared" si="15"/>
        <v>4.4000000000000003E-3</v>
      </c>
      <c r="I137" s="84">
        <f t="shared" si="16"/>
        <v>350</v>
      </c>
      <c r="J137" s="85">
        <v>269</v>
      </c>
      <c r="K137" s="60"/>
      <c r="L137" s="62">
        <f t="shared" si="17"/>
        <v>0</v>
      </c>
      <c r="M137" s="62">
        <f t="shared" si="18"/>
        <v>0</v>
      </c>
      <c r="N137" s="105"/>
      <c r="O137" s="93" t="str">
        <f t="shared" si="19"/>
        <v/>
      </c>
    </row>
    <row r="138" spans="4:15" ht="17.25" customHeight="1" x14ac:dyDescent="0.2">
      <c r="D138" s="56" t="s">
        <v>50</v>
      </c>
      <c r="E138" s="57"/>
      <c r="F138" s="57"/>
      <c r="G138" s="58">
        <v>75</v>
      </c>
      <c r="H138" s="59">
        <f t="shared" si="15"/>
        <v>4.4000000000000003E-3</v>
      </c>
      <c r="I138" s="84">
        <f t="shared" si="16"/>
        <v>350</v>
      </c>
      <c r="J138" s="85">
        <v>269</v>
      </c>
      <c r="K138" s="60"/>
      <c r="L138" s="62">
        <f t="shared" si="17"/>
        <v>0</v>
      </c>
      <c r="M138" s="62">
        <f t="shared" si="18"/>
        <v>0</v>
      </c>
      <c r="N138" s="105"/>
      <c r="O138" s="93" t="str">
        <f t="shared" si="19"/>
        <v/>
      </c>
    </row>
    <row r="139" spans="4:15" ht="17.25" customHeight="1" x14ac:dyDescent="0.2">
      <c r="D139" s="56" t="s">
        <v>50</v>
      </c>
      <c r="E139" s="57"/>
      <c r="F139" s="57"/>
      <c r="G139" s="58">
        <v>76</v>
      </c>
      <c r="H139" s="59">
        <f t="shared" si="15"/>
        <v>4.4000000000000003E-3</v>
      </c>
      <c r="I139" s="84">
        <f t="shared" si="16"/>
        <v>350</v>
      </c>
      <c r="J139" s="85">
        <v>269</v>
      </c>
      <c r="K139" s="60"/>
      <c r="L139" s="62">
        <f t="shared" si="17"/>
        <v>0</v>
      </c>
      <c r="M139" s="62">
        <f t="shared" si="18"/>
        <v>0</v>
      </c>
      <c r="N139" s="105"/>
      <c r="O139" s="93" t="str">
        <f t="shared" si="19"/>
        <v/>
      </c>
    </row>
    <row r="140" spans="4:15" ht="17.25" customHeight="1" x14ac:dyDescent="0.2">
      <c r="D140" s="56" t="s">
        <v>50</v>
      </c>
      <c r="E140" s="57"/>
      <c r="F140" s="57"/>
      <c r="G140" s="58">
        <v>77</v>
      </c>
      <c r="H140" s="59">
        <f t="shared" si="15"/>
        <v>4.4000000000000003E-3</v>
      </c>
      <c r="I140" s="84">
        <f t="shared" si="16"/>
        <v>350</v>
      </c>
      <c r="J140" s="85">
        <v>269</v>
      </c>
      <c r="K140" s="60"/>
      <c r="L140" s="62">
        <f t="shared" si="17"/>
        <v>0</v>
      </c>
      <c r="M140" s="62">
        <f t="shared" si="18"/>
        <v>0</v>
      </c>
      <c r="N140" s="105"/>
      <c r="O140" s="93" t="str">
        <f t="shared" si="19"/>
        <v/>
      </c>
    </row>
    <row r="141" spans="4:15" ht="17.25" customHeight="1" x14ac:dyDescent="0.2">
      <c r="D141" s="56" t="s">
        <v>50</v>
      </c>
      <c r="E141" s="57"/>
      <c r="F141" s="57"/>
      <c r="G141" s="58">
        <v>78</v>
      </c>
      <c r="H141" s="59">
        <f t="shared" si="15"/>
        <v>4.4000000000000003E-3</v>
      </c>
      <c r="I141" s="84">
        <f t="shared" si="16"/>
        <v>350</v>
      </c>
      <c r="J141" s="85">
        <v>269</v>
      </c>
      <c r="K141" s="60"/>
      <c r="L141" s="62">
        <f t="shared" si="17"/>
        <v>0</v>
      </c>
      <c r="M141" s="62">
        <f t="shared" si="18"/>
        <v>0</v>
      </c>
      <c r="N141" s="105"/>
      <c r="O141" s="93" t="str">
        <f t="shared" si="19"/>
        <v/>
      </c>
    </row>
    <row r="142" spans="4:15" ht="17.25" customHeight="1" x14ac:dyDescent="0.2">
      <c r="D142" s="56" t="s">
        <v>50</v>
      </c>
      <c r="E142" s="57"/>
      <c r="F142" s="57"/>
      <c r="G142" s="58">
        <v>79</v>
      </c>
      <c r="H142" s="59">
        <f t="shared" si="15"/>
        <v>4.4000000000000003E-3</v>
      </c>
      <c r="I142" s="84">
        <f t="shared" si="16"/>
        <v>350</v>
      </c>
      <c r="J142" s="85">
        <v>269</v>
      </c>
      <c r="K142" s="60"/>
      <c r="L142" s="62">
        <f t="shared" si="17"/>
        <v>0</v>
      </c>
      <c r="M142" s="62">
        <f t="shared" si="18"/>
        <v>0</v>
      </c>
      <c r="N142" s="105"/>
      <c r="O142" s="93" t="str">
        <f t="shared" si="19"/>
        <v/>
      </c>
    </row>
    <row r="143" spans="4:15" ht="17.25" customHeight="1" x14ac:dyDescent="0.2">
      <c r="D143" s="56" t="s">
        <v>50</v>
      </c>
      <c r="E143" s="57"/>
      <c r="F143" s="57"/>
      <c r="G143" s="58">
        <v>80</v>
      </c>
      <c r="H143" s="59">
        <f t="shared" si="15"/>
        <v>4.4000000000000003E-3</v>
      </c>
      <c r="I143" s="84">
        <f t="shared" si="16"/>
        <v>350</v>
      </c>
      <c r="J143" s="85">
        <v>269</v>
      </c>
      <c r="K143" s="60"/>
      <c r="L143" s="62">
        <f t="shared" si="17"/>
        <v>0</v>
      </c>
      <c r="M143" s="62">
        <f t="shared" si="18"/>
        <v>0</v>
      </c>
      <c r="N143" s="105"/>
      <c r="O143" s="93" t="str">
        <f t="shared" si="19"/>
        <v/>
      </c>
    </row>
    <row r="144" spans="4:15" ht="17.25" customHeight="1" x14ac:dyDescent="0.2">
      <c r="D144" s="56" t="s">
        <v>50</v>
      </c>
      <c r="E144" s="57"/>
      <c r="F144" s="57"/>
      <c r="G144" s="58">
        <v>81</v>
      </c>
      <c r="H144" s="59">
        <f t="shared" si="15"/>
        <v>4.4000000000000003E-3</v>
      </c>
      <c r="I144" s="84">
        <f t="shared" si="16"/>
        <v>350</v>
      </c>
      <c r="J144" s="85">
        <v>269</v>
      </c>
      <c r="K144" s="60"/>
      <c r="L144" s="62">
        <f t="shared" si="17"/>
        <v>0</v>
      </c>
      <c r="M144" s="62">
        <f t="shared" si="18"/>
        <v>0</v>
      </c>
      <c r="N144" s="105"/>
      <c r="O144" s="93" t="str">
        <f t="shared" si="19"/>
        <v/>
      </c>
    </row>
    <row r="145" spans="4:15" ht="17.25" customHeight="1" x14ac:dyDescent="0.2">
      <c r="D145" s="56" t="s">
        <v>50</v>
      </c>
      <c r="E145" s="57"/>
      <c r="F145" s="57"/>
      <c r="G145" s="58">
        <v>82</v>
      </c>
      <c r="H145" s="59">
        <f t="shared" si="15"/>
        <v>4.4000000000000003E-3</v>
      </c>
      <c r="I145" s="84">
        <f t="shared" si="16"/>
        <v>350</v>
      </c>
      <c r="J145" s="85">
        <v>269</v>
      </c>
      <c r="K145" s="60"/>
      <c r="L145" s="62">
        <f t="shared" si="17"/>
        <v>0</v>
      </c>
      <c r="M145" s="62">
        <f t="shared" si="18"/>
        <v>0</v>
      </c>
      <c r="N145" s="105"/>
      <c r="O145" s="93" t="str">
        <f t="shared" si="19"/>
        <v/>
      </c>
    </row>
    <row r="146" spans="4:15" ht="17.25" customHeight="1" x14ac:dyDescent="0.2">
      <c r="D146" s="56" t="s">
        <v>50</v>
      </c>
      <c r="E146" s="57"/>
      <c r="F146" s="57"/>
      <c r="G146" s="58">
        <v>83</v>
      </c>
      <c r="H146" s="59">
        <f t="shared" si="15"/>
        <v>4.4000000000000003E-3</v>
      </c>
      <c r="I146" s="84">
        <f t="shared" si="16"/>
        <v>350</v>
      </c>
      <c r="J146" s="85">
        <v>269</v>
      </c>
      <c r="K146" s="60"/>
      <c r="L146" s="62">
        <f t="shared" si="17"/>
        <v>0</v>
      </c>
      <c r="M146" s="62">
        <f t="shared" si="18"/>
        <v>0</v>
      </c>
      <c r="N146" s="105"/>
      <c r="O146" s="93" t="str">
        <f t="shared" si="19"/>
        <v/>
      </c>
    </row>
    <row r="147" spans="4:15" ht="17.25" customHeight="1" x14ac:dyDescent="0.2">
      <c r="D147" s="56" t="s">
        <v>50</v>
      </c>
      <c r="E147" s="57"/>
      <c r="F147" s="57"/>
      <c r="G147" s="58">
        <v>84</v>
      </c>
      <c r="H147" s="59">
        <f t="shared" si="15"/>
        <v>4.4000000000000003E-3</v>
      </c>
      <c r="I147" s="84">
        <f t="shared" si="16"/>
        <v>350</v>
      </c>
      <c r="J147" s="85">
        <v>269</v>
      </c>
      <c r="K147" s="60"/>
      <c r="L147" s="62">
        <f t="shared" si="17"/>
        <v>0</v>
      </c>
      <c r="M147" s="62">
        <f t="shared" si="18"/>
        <v>0</v>
      </c>
      <c r="N147" s="105"/>
      <c r="O147" s="93" t="str">
        <f t="shared" si="19"/>
        <v/>
      </c>
    </row>
    <row r="148" spans="4:15" ht="17.25" customHeight="1" x14ac:dyDescent="0.2">
      <c r="D148" s="56" t="s">
        <v>50</v>
      </c>
      <c r="E148" s="57"/>
      <c r="F148" s="57"/>
      <c r="G148" s="58">
        <v>85</v>
      </c>
      <c r="H148" s="59">
        <f t="shared" si="15"/>
        <v>4.4000000000000003E-3</v>
      </c>
      <c r="I148" s="84">
        <f t="shared" si="16"/>
        <v>350</v>
      </c>
      <c r="J148" s="85">
        <v>269</v>
      </c>
      <c r="K148" s="60"/>
      <c r="L148" s="62">
        <f t="shared" si="17"/>
        <v>0</v>
      </c>
      <c r="M148" s="62">
        <f t="shared" si="18"/>
        <v>0</v>
      </c>
      <c r="N148" s="105"/>
      <c r="O148" s="93" t="str">
        <f t="shared" si="19"/>
        <v/>
      </c>
    </row>
    <row r="149" spans="4:15" ht="17.25" customHeight="1" x14ac:dyDescent="0.2">
      <c r="D149" s="56" t="s">
        <v>50</v>
      </c>
      <c r="E149" s="57"/>
      <c r="F149" s="57"/>
      <c r="G149" s="58">
        <v>86</v>
      </c>
      <c r="H149" s="59">
        <f t="shared" si="15"/>
        <v>4.4000000000000003E-3</v>
      </c>
      <c r="I149" s="84">
        <f t="shared" si="16"/>
        <v>350</v>
      </c>
      <c r="J149" s="85">
        <v>269</v>
      </c>
      <c r="K149" s="60"/>
      <c r="L149" s="62">
        <f t="shared" si="17"/>
        <v>0</v>
      </c>
      <c r="M149" s="62">
        <f t="shared" si="18"/>
        <v>0</v>
      </c>
      <c r="N149" s="105"/>
      <c r="O149" s="93" t="str">
        <f t="shared" si="19"/>
        <v/>
      </c>
    </row>
    <row r="150" spans="4:15" ht="17.25" customHeight="1" x14ac:dyDescent="0.2">
      <c r="D150" s="56" t="s">
        <v>50</v>
      </c>
      <c r="E150" s="57"/>
      <c r="F150" s="57"/>
      <c r="G150" s="58">
        <v>87</v>
      </c>
      <c r="H150" s="59">
        <f t="shared" si="15"/>
        <v>4.4000000000000003E-3</v>
      </c>
      <c r="I150" s="84">
        <f t="shared" si="16"/>
        <v>350</v>
      </c>
      <c r="J150" s="85">
        <v>269</v>
      </c>
      <c r="K150" s="60"/>
      <c r="L150" s="62">
        <f t="shared" si="17"/>
        <v>0</v>
      </c>
      <c r="M150" s="62">
        <f t="shared" si="18"/>
        <v>0</v>
      </c>
      <c r="N150" s="105"/>
      <c r="O150" s="93" t="str">
        <f t="shared" si="19"/>
        <v/>
      </c>
    </row>
    <row r="151" spans="4:15" ht="17.25" customHeight="1" x14ac:dyDescent="0.2">
      <c r="D151" s="56" t="s">
        <v>50</v>
      </c>
      <c r="E151" s="57"/>
      <c r="F151" s="57"/>
      <c r="G151" s="58">
        <v>88</v>
      </c>
      <c r="H151" s="59">
        <f t="shared" si="15"/>
        <v>4.4000000000000003E-3</v>
      </c>
      <c r="I151" s="84">
        <f t="shared" si="16"/>
        <v>350</v>
      </c>
      <c r="J151" s="85">
        <v>269</v>
      </c>
      <c r="K151" s="60"/>
      <c r="L151" s="62">
        <f t="shared" si="17"/>
        <v>0</v>
      </c>
      <c r="M151" s="62">
        <f t="shared" si="18"/>
        <v>0</v>
      </c>
      <c r="N151" s="105"/>
      <c r="O151" s="93" t="str">
        <f t="shared" si="19"/>
        <v/>
      </c>
    </row>
    <row r="152" spans="4:15" ht="17.25" customHeight="1" x14ac:dyDescent="0.2">
      <c r="D152" s="56" t="s">
        <v>50</v>
      </c>
      <c r="E152" s="57"/>
      <c r="F152" s="57"/>
      <c r="G152" s="58">
        <v>89</v>
      </c>
      <c r="H152" s="59">
        <f t="shared" si="15"/>
        <v>4.4000000000000003E-3</v>
      </c>
      <c r="I152" s="84">
        <f t="shared" si="16"/>
        <v>350</v>
      </c>
      <c r="J152" s="85">
        <v>269</v>
      </c>
      <c r="K152" s="60"/>
      <c r="L152" s="62">
        <f t="shared" si="17"/>
        <v>0</v>
      </c>
      <c r="M152" s="62">
        <f t="shared" si="18"/>
        <v>0</v>
      </c>
      <c r="N152" s="105"/>
      <c r="O152" s="93" t="str">
        <f t="shared" si="19"/>
        <v/>
      </c>
    </row>
    <row r="153" spans="4:15" ht="17.25" customHeight="1" x14ac:dyDescent="0.2">
      <c r="D153" s="56" t="s">
        <v>50</v>
      </c>
      <c r="E153" s="57"/>
      <c r="F153" s="57"/>
      <c r="G153" s="58">
        <v>90</v>
      </c>
      <c r="H153" s="59">
        <f t="shared" si="15"/>
        <v>4.4000000000000003E-3</v>
      </c>
      <c r="I153" s="84">
        <f t="shared" si="16"/>
        <v>350</v>
      </c>
      <c r="J153" s="85">
        <v>269</v>
      </c>
      <c r="K153" s="60"/>
      <c r="L153" s="62">
        <f t="shared" si="17"/>
        <v>0</v>
      </c>
      <c r="M153" s="62">
        <f t="shared" si="18"/>
        <v>0</v>
      </c>
      <c r="N153" s="105"/>
      <c r="O153" s="93" t="str">
        <f t="shared" si="19"/>
        <v/>
      </c>
    </row>
    <row r="154" spans="4:15" ht="17.25" customHeight="1" x14ac:dyDescent="0.2">
      <c r="D154" s="56" t="s">
        <v>50</v>
      </c>
      <c r="E154" s="57"/>
      <c r="F154" s="57"/>
      <c r="G154" s="58">
        <v>91</v>
      </c>
      <c r="H154" s="59">
        <f t="shared" si="15"/>
        <v>4.4000000000000003E-3</v>
      </c>
      <c r="I154" s="84">
        <f t="shared" si="16"/>
        <v>350</v>
      </c>
      <c r="J154" s="85">
        <v>269</v>
      </c>
      <c r="K154" s="60"/>
      <c r="L154" s="62">
        <f t="shared" si="17"/>
        <v>0</v>
      </c>
      <c r="M154" s="62">
        <f t="shared" si="18"/>
        <v>0</v>
      </c>
      <c r="N154" s="105"/>
      <c r="O154" s="93" t="str">
        <f t="shared" si="19"/>
        <v/>
      </c>
    </row>
    <row r="155" spans="4:15" ht="17.25" customHeight="1" x14ac:dyDescent="0.2">
      <c r="D155" s="56" t="s">
        <v>50</v>
      </c>
      <c r="E155" s="57"/>
      <c r="F155" s="57"/>
      <c r="G155" s="58">
        <v>92</v>
      </c>
      <c r="H155" s="59">
        <f t="shared" si="15"/>
        <v>4.4000000000000003E-3</v>
      </c>
      <c r="I155" s="84">
        <f t="shared" si="16"/>
        <v>350</v>
      </c>
      <c r="J155" s="85">
        <v>269</v>
      </c>
      <c r="K155" s="60"/>
      <c r="L155" s="62">
        <f t="shared" si="17"/>
        <v>0</v>
      </c>
      <c r="M155" s="62">
        <f t="shared" si="18"/>
        <v>0</v>
      </c>
      <c r="N155" s="105"/>
      <c r="O155" s="93" t="str">
        <f t="shared" si="19"/>
        <v/>
      </c>
    </row>
    <row r="156" spans="4:15" ht="17.25" customHeight="1" x14ac:dyDescent="0.2">
      <c r="D156" s="56" t="s">
        <v>50</v>
      </c>
      <c r="E156" s="57"/>
      <c r="F156" s="57"/>
      <c r="G156" s="58">
        <v>93</v>
      </c>
      <c r="H156" s="59">
        <f t="shared" si="15"/>
        <v>4.4000000000000003E-3</v>
      </c>
      <c r="I156" s="84">
        <f t="shared" si="16"/>
        <v>350</v>
      </c>
      <c r="J156" s="85">
        <v>269</v>
      </c>
      <c r="K156" s="60"/>
      <c r="L156" s="62">
        <f t="shared" si="17"/>
        <v>0</v>
      </c>
      <c r="M156" s="62">
        <f t="shared" si="18"/>
        <v>0</v>
      </c>
      <c r="N156" s="105"/>
      <c r="O156" s="93" t="str">
        <f t="shared" si="19"/>
        <v/>
      </c>
    </row>
    <row r="157" spans="4:15" ht="17.25" customHeight="1" x14ac:dyDescent="0.2">
      <c r="D157" s="56" t="s">
        <v>50</v>
      </c>
      <c r="E157" s="57"/>
      <c r="F157" s="57"/>
      <c r="G157" s="58">
        <v>94</v>
      </c>
      <c r="H157" s="59">
        <f t="shared" ref="H157:H188" si="20">IF($O$10=3,0.88%,IF($O$10=2,1.1%,IF($O$10=5,1.54%,0.44%)))</f>
        <v>4.4000000000000003E-3</v>
      </c>
      <c r="I157" s="84">
        <f t="shared" ref="I157:I188" si="21">IF($O$10=3,700,IF($O$10=2,875,IF($O$10=5,1225,350)))</f>
        <v>350</v>
      </c>
      <c r="J157" s="85">
        <v>269</v>
      </c>
      <c r="K157" s="60"/>
      <c r="L157" s="62">
        <f t="shared" si="17"/>
        <v>0</v>
      </c>
      <c r="M157" s="62">
        <f t="shared" si="18"/>
        <v>0</v>
      </c>
      <c r="N157" s="105"/>
      <c r="O157" s="93" t="str">
        <f t="shared" si="19"/>
        <v/>
      </c>
    </row>
    <row r="158" spans="4:15" ht="17.25" customHeight="1" x14ac:dyDescent="0.2">
      <c r="D158" s="56" t="s">
        <v>50</v>
      </c>
      <c r="E158" s="57"/>
      <c r="F158" s="57"/>
      <c r="G158" s="58">
        <v>95</v>
      </c>
      <c r="H158" s="59">
        <f t="shared" si="20"/>
        <v>4.4000000000000003E-3</v>
      </c>
      <c r="I158" s="84">
        <f t="shared" si="21"/>
        <v>350</v>
      </c>
      <c r="J158" s="85">
        <v>269</v>
      </c>
      <c r="K158" s="60"/>
      <c r="L158" s="62">
        <f t="shared" si="17"/>
        <v>0</v>
      </c>
      <c r="M158" s="62">
        <f t="shared" si="18"/>
        <v>0</v>
      </c>
      <c r="N158" s="105"/>
      <c r="O158" s="93" t="str">
        <f t="shared" si="19"/>
        <v/>
      </c>
    </row>
    <row r="159" spans="4:15" ht="17.25" customHeight="1" x14ac:dyDescent="0.2">
      <c r="D159" s="56" t="s">
        <v>50</v>
      </c>
      <c r="E159" s="57"/>
      <c r="F159" s="57"/>
      <c r="G159" s="58">
        <v>96</v>
      </c>
      <c r="H159" s="59">
        <f t="shared" si="20"/>
        <v>4.4000000000000003E-3</v>
      </c>
      <c r="I159" s="84">
        <f t="shared" si="21"/>
        <v>350</v>
      </c>
      <c r="J159" s="85">
        <v>269</v>
      </c>
      <c r="K159" s="60"/>
      <c r="L159" s="62">
        <f t="shared" si="17"/>
        <v>0</v>
      </c>
      <c r="M159" s="62">
        <f t="shared" si="18"/>
        <v>0</v>
      </c>
      <c r="N159" s="105"/>
      <c r="O159" s="93" t="str">
        <f t="shared" si="19"/>
        <v/>
      </c>
    </row>
    <row r="160" spans="4:15" ht="17.25" customHeight="1" x14ac:dyDescent="0.2">
      <c r="D160" s="56" t="s">
        <v>50</v>
      </c>
      <c r="E160" s="57"/>
      <c r="F160" s="57"/>
      <c r="G160" s="58">
        <v>97</v>
      </c>
      <c r="H160" s="59">
        <f t="shared" si="20"/>
        <v>4.4000000000000003E-3</v>
      </c>
      <c r="I160" s="84">
        <f t="shared" si="21"/>
        <v>350</v>
      </c>
      <c r="J160" s="85">
        <v>269</v>
      </c>
      <c r="K160" s="60"/>
      <c r="L160" s="62">
        <f t="shared" si="17"/>
        <v>0</v>
      </c>
      <c r="M160" s="62">
        <f t="shared" si="18"/>
        <v>0</v>
      </c>
      <c r="N160" s="105"/>
      <c r="O160" s="93" t="str">
        <f t="shared" si="19"/>
        <v/>
      </c>
    </row>
    <row r="161" spans="4:15" ht="17.25" customHeight="1" x14ac:dyDescent="0.2">
      <c r="D161" s="56" t="s">
        <v>50</v>
      </c>
      <c r="E161" s="57"/>
      <c r="F161" s="57"/>
      <c r="G161" s="58">
        <v>98</v>
      </c>
      <c r="H161" s="59">
        <f t="shared" si="20"/>
        <v>4.4000000000000003E-3</v>
      </c>
      <c r="I161" s="84">
        <f t="shared" si="21"/>
        <v>350</v>
      </c>
      <c r="J161" s="85">
        <v>269</v>
      </c>
      <c r="K161" s="60"/>
      <c r="L161" s="62">
        <f t="shared" si="17"/>
        <v>0</v>
      </c>
      <c r="M161" s="62">
        <f t="shared" si="18"/>
        <v>0</v>
      </c>
      <c r="N161" s="105"/>
      <c r="O161" s="93" t="str">
        <f t="shared" si="19"/>
        <v/>
      </c>
    </row>
    <row r="162" spans="4:15" ht="17.25" customHeight="1" x14ac:dyDescent="0.2">
      <c r="D162" s="56" t="s">
        <v>50</v>
      </c>
      <c r="E162" s="57"/>
      <c r="F162" s="57"/>
      <c r="G162" s="58">
        <v>99</v>
      </c>
      <c r="H162" s="59">
        <f t="shared" si="20"/>
        <v>4.4000000000000003E-3</v>
      </c>
      <c r="I162" s="84">
        <f t="shared" si="21"/>
        <v>350</v>
      </c>
      <c r="J162" s="85">
        <v>269</v>
      </c>
      <c r="K162" s="60"/>
      <c r="L162" s="62">
        <f t="shared" si="17"/>
        <v>0</v>
      </c>
      <c r="M162" s="62">
        <f t="shared" si="18"/>
        <v>0</v>
      </c>
      <c r="N162" s="105"/>
      <c r="O162" s="93" t="str">
        <f t="shared" si="19"/>
        <v/>
      </c>
    </row>
    <row r="163" spans="4:15" ht="17.25" customHeight="1" x14ac:dyDescent="0.2">
      <c r="D163" s="56" t="s">
        <v>50</v>
      </c>
      <c r="E163" s="57"/>
      <c r="F163" s="57"/>
      <c r="G163" s="58">
        <v>100</v>
      </c>
      <c r="H163" s="59">
        <f t="shared" si="20"/>
        <v>4.4000000000000003E-3</v>
      </c>
      <c r="I163" s="84">
        <f t="shared" si="21"/>
        <v>350</v>
      </c>
      <c r="J163" s="85">
        <v>269</v>
      </c>
      <c r="K163" s="60"/>
      <c r="L163" s="62">
        <f t="shared" si="17"/>
        <v>0</v>
      </c>
      <c r="M163" s="62">
        <f t="shared" si="18"/>
        <v>0</v>
      </c>
      <c r="N163" s="105"/>
      <c r="O163" s="93" t="str">
        <f t="shared" si="19"/>
        <v/>
      </c>
    </row>
    <row r="164" spans="4:15" ht="17.25" customHeight="1" x14ac:dyDescent="0.2">
      <c r="D164" s="56" t="s">
        <v>50</v>
      </c>
      <c r="E164" s="57"/>
      <c r="F164" s="57"/>
      <c r="G164" s="58">
        <v>101</v>
      </c>
      <c r="H164" s="59">
        <f t="shared" si="20"/>
        <v>4.4000000000000003E-3</v>
      </c>
      <c r="I164" s="84">
        <f t="shared" si="21"/>
        <v>350</v>
      </c>
      <c r="J164" s="85">
        <v>269</v>
      </c>
      <c r="K164" s="60"/>
      <c r="L164" s="62">
        <f t="shared" si="17"/>
        <v>0</v>
      </c>
      <c r="M164" s="62">
        <f t="shared" si="18"/>
        <v>0</v>
      </c>
      <c r="N164" s="105"/>
      <c r="O164" s="93" t="str">
        <f t="shared" si="19"/>
        <v/>
      </c>
    </row>
    <row r="165" spans="4:15" ht="17.25" customHeight="1" x14ac:dyDescent="0.2">
      <c r="D165" s="56" t="s">
        <v>50</v>
      </c>
      <c r="E165" s="57"/>
      <c r="F165" s="57"/>
      <c r="G165" s="58">
        <v>102</v>
      </c>
      <c r="H165" s="59">
        <f t="shared" si="20"/>
        <v>4.4000000000000003E-3</v>
      </c>
      <c r="I165" s="84">
        <f t="shared" si="21"/>
        <v>350</v>
      </c>
      <c r="J165" s="85">
        <v>269</v>
      </c>
      <c r="K165" s="60"/>
      <c r="L165" s="62">
        <f t="shared" ref="L165:L196" si="22">IF($G$62="",0,IF($G$65&gt;G164,IF(($L$60/COUNTA($G$12:$G$26,$L$12:$L$26))*H165&lt;I165,I165*COUNTA($G$12:$G$26,$L$12:$L$26),$L$60*H165),0))</f>
        <v>0</v>
      </c>
      <c r="M165" s="62">
        <f t="shared" ref="M165:M196" si="23">IF(AND($G$65&gt;=G165,$O$10=4),(G165-G164)*J165*COUNTA($G$12:$G$26,$L$12:$L$26),0)</f>
        <v>0</v>
      </c>
      <c r="N165" s="105"/>
      <c r="O165" s="93" t="str">
        <f t="shared" ref="O165:O196" si="24">IF($G$63="","",IF($G$65&gt;=G165,O164+1,""))</f>
        <v/>
      </c>
    </row>
    <row r="166" spans="4:15" ht="17.25" customHeight="1" x14ac:dyDescent="0.2">
      <c r="D166" s="56" t="s">
        <v>50</v>
      </c>
      <c r="E166" s="57"/>
      <c r="F166" s="57"/>
      <c r="G166" s="58">
        <v>103</v>
      </c>
      <c r="H166" s="59">
        <f t="shared" si="20"/>
        <v>4.4000000000000003E-3</v>
      </c>
      <c r="I166" s="84">
        <f t="shared" si="21"/>
        <v>350</v>
      </c>
      <c r="J166" s="85">
        <v>269</v>
      </c>
      <c r="K166" s="60"/>
      <c r="L166" s="62">
        <f t="shared" si="22"/>
        <v>0</v>
      </c>
      <c r="M166" s="62">
        <f t="shared" si="23"/>
        <v>0</v>
      </c>
      <c r="N166" s="105"/>
      <c r="O166" s="93" t="str">
        <f t="shared" si="24"/>
        <v/>
      </c>
    </row>
    <row r="167" spans="4:15" ht="17.25" customHeight="1" x14ac:dyDescent="0.2">
      <c r="D167" s="56" t="s">
        <v>50</v>
      </c>
      <c r="E167" s="57"/>
      <c r="F167" s="57"/>
      <c r="G167" s="58">
        <v>104</v>
      </c>
      <c r="H167" s="59">
        <f t="shared" si="20"/>
        <v>4.4000000000000003E-3</v>
      </c>
      <c r="I167" s="84">
        <f t="shared" si="21"/>
        <v>350</v>
      </c>
      <c r="J167" s="85">
        <v>269</v>
      </c>
      <c r="K167" s="60"/>
      <c r="L167" s="62">
        <f t="shared" si="22"/>
        <v>0</v>
      </c>
      <c r="M167" s="62">
        <f t="shared" si="23"/>
        <v>0</v>
      </c>
      <c r="N167" s="105"/>
      <c r="O167" s="93" t="str">
        <f t="shared" si="24"/>
        <v/>
      </c>
    </row>
    <row r="168" spans="4:15" ht="17.25" customHeight="1" x14ac:dyDescent="0.2">
      <c r="D168" s="56" t="s">
        <v>50</v>
      </c>
      <c r="E168" s="57"/>
      <c r="F168" s="57"/>
      <c r="G168" s="58">
        <v>105</v>
      </c>
      <c r="H168" s="59">
        <f t="shared" si="20"/>
        <v>4.4000000000000003E-3</v>
      </c>
      <c r="I168" s="84">
        <f t="shared" si="21"/>
        <v>350</v>
      </c>
      <c r="J168" s="85">
        <v>269</v>
      </c>
      <c r="K168" s="60"/>
      <c r="L168" s="62">
        <f t="shared" si="22"/>
        <v>0</v>
      </c>
      <c r="M168" s="62">
        <f t="shared" si="23"/>
        <v>0</v>
      </c>
      <c r="N168" s="105"/>
      <c r="O168" s="93" t="str">
        <f t="shared" si="24"/>
        <v/>
      </c>
    </row>
    <row r="169" spans="4:15" ht="17.25" customHeight="1" x14ac:dyDescent="0.2">
      <c r="D169" s="56" t="s">
        <v>50</v>
      </c>
      <c r="E169" s="57"/>
      <c r="F169" s="57"/>
      <c r="G169" s="58">
        <v>106</v>
      </c>
      <c r="H169" s="59">
        <f t="shared" si="20"/>
        <v>4.4000000000000003E-3</v>
      </c>
      <c r="I169" s="84">
        <f t="shared" si="21"/>
        <v>350</v>
      </c>
      <c r="J169" s="85">
        <v>269</v>
      </c>
      <c r="K169" s="60"/>
      <c r="L169" s="62">
        <f t="shared" si="22"/>
        <v>0</v>
      </c>
      <c r="M169" s="62">
        <f t="shared" si="23"/>
        <v>0</v>
      </c>
      <c r="N169" s="105"/>
      <c r="O169" s="93" t="str">
        <f t="shared" si="24"/>
        <v/>
      </c>
    </row>
    <row r="170" spans="4:15" ht="17.25" customHeight="1" x14ac:dyDescent="0.2">
      <c r="D170" s="56" t="s">
        <v>50</v>
      </c>
      <c r="E170" s="57"/>
      <c r="F170" s="57"/>
      <c r="G170" s="58">
        <v>107</v>
      </c>
      <c r="H170" s="59">
        <f t="shared" si="20"/>
        <v>4.4000000000000003E-3</v>
      </c>
      <c r="I170" s="84">
        <f t="shared" si="21"/>
        <v>350</v>
      </c>
      <c r="J170" s="85">
        <v>269</v>
      </c>
      <c r="K170" s="60"/>
      <c r="L170" s="62">
        <f t="shared" si="22"/>
        <v>0</v>
      </c>
      <c r="M170" s="62">
        <f t="shared" si="23"/>
        <v>0</v>
      </c>
      <c r="N170" s="105"/>
      <c r="O170" s="93" t="str">
        <f t="shared" si="24"/>
        <v/>
      </c>
    </row>
    <row r="171" spans="4:15" ht="17.25" customHeight="1" x14ac:dyDescent="0.2">
      <c r="D171" s="56" t="s">
        <v>50</v>
      </c>
      <c r="E171" s="57"/>
      <c r="F171" s="57"/>
      <c r="G171" s="58">
        <v>108</v>
      </c>
      <c r="H171" s="59">
        <f t="shared" si="20"/>
        <v>4.4000000000000003E-3</v>
      </c>
      <c r="I171" s="84">
        <f t="shared" si="21"/>
        <v>350</v>
      </c>
      <c r="J171" s="85">
        <v>269</v>
      </c>
      <c r="K171" s="60"/>
      <c r="L171" s="62">
        <f t="shared" si="22"/>
        <v>0</v>
      </c>
      <c r="M171" s="62">
        <f t="shared" si="23"/>
        <v>0</v>
      </c>
      <c r="N171" s="105"/>
      <c r="O171" s="93" t="str">
        <f t="shared" si="24"/>
        <v/>
      </c>
    </row>
    <row r="172" spans="4:15" ht="17.25" customHeight="1" x14ac:dyDescent="0.2">
      <c r="D172" s="56" t="s">
        <v>50</v>
      </c>
      <c r="E172" s="57"/>
      <c r="F172" s="57"/>
      <c r="G172" s="58">
        <v>109</v>
      </c>
      <c r="H172" s="59">
        <f t="shared" si="20"/>
        <v>4.4000000000000003E-3</v>
      </c>
      <c r="I172" s="84">
        <f t="shared" si="21"/>
        <v>350</v>
      </c>
      <c r="J172" s="85">
        <v>269</v>
      </c>
      <c r="K172" s="60"/>
      <c r="L172" s="62">
        <f t="shared" si="22"/>
        <v>0</v>
      </c>
      <c r="M172" s="62">
        <f t="shared" si="23"/>
        <v>0</v>
      </c>
      <c r="N172" s="105"/>
      <c r="O172" s="93" t="str">
        <f t="shared" si="24"/>
        <v/>
      </c>
    </row>
    <row r="173" spans="4:15" ht="17.25" customHeight="1" x14ac:dyDescent="0.2">
      <c r="D173" s="56" t="s">
        <v>50</v>
      </c>
      <c r="E173" s="57"/>
      <c r="F173" s="57"/>
      <c r="G173" s="58">
        <v>110</v>
      </c>
      <c r="H173" s="59">
        <f t="shared" si="20"/>
        <v>4.4000000000000003E-3</v>
      </c>
      <c r="I173" s="84">
        <f t="shared" si="21"/>
        <v>350</v>
      </c>
      <c r="J173" s="85">
        <v>269</v>
      </c>
      <c r="K173" s="60"/>
      <c r="L173" s="62">
        <f t="shared" si="22"/>
        <v>0</v>
      </c>
      <c r="M173" s="62">
        <f t="shared" si="23"/>
        <v>0</v>
      </c>
      <c r="N173" s="105"/>
      <c r="O173" s="93" t="str">
        <f t="shared" si="24"/>
        <v/>
      </c>
    </row>
    <row r="174" spans="4:15" ht="17.25" customHeight="1" x14ac:dyDescent="0.2">
      <c r="D174" s="56" t="s">
        <v>50</v>
      </c>
      <c r="E174" s="57"/>
      <c r="F174" s="57"/>
      <c r="G174" s="58">
        <v>111</v>
      </c>
      <c r="H174" s="59">
        <f t="shared" si="20"/>
        <v>4.4000000000000003E-3</v>
      </c>
      <c r="I174" s="84">
        <f t="shared" si="21"/>
        <v>350</v>
      </c>
      <c r="J174" s="85">
        <v>269</v>
      </c>
      <c r="K174" s="60"/>
      <c r="L174" s="62">
        <f t="shared" si="22"/>
        <v>0</v>
      </c>
      <c r="M174" s="62">
        <f t="shared" si="23"/>
        <v>0</v>
      </c>
      <c r="N174" s="105"/>
      <c r="O174" s="93" t="str">
        <f t="shared" si="24"/>
        <v/>
      </c>
    </row>
    <row r="175" spans="4:15" ht="17.25" customHeight="1" x14ac:dyDescent="0.2">
      <c r="D175" s="56" t="s">
        <v>50</v>
      </c>
      <c r="E175" s="57"/>
      <c r="F175" s="57"/>
      <c r="G175" s="58">
        <v>112</v>
      </c>
      <c r="H175" s="59">
        <f t="shared" si="20"/>
        <v>4.4000000000000003E-3</v>
      </c>
      <c r="I175" s="84">
        <f t="shared" si="21"/>
        <v>350</v>
      </c>
      <c r="J175" s="85">
        <v>269</v>
      </c>
      <c r="K175" s="60"/>
      <c r="L175" s="62">
        <f t="shared" si="22"/>
        <v>0</v>
      </c>
      <c r="M175" s="62">
        <f t="shared" si="23"/>
        <v>0</v>
      </c>
      <c r="N175" s="105"/>
      <c r="O175" s="93" t="str">
        <f t="shared" si="24"/>
        <v/>
      </c>
    </row>
    <row r="176" spans="4:15" ht="17.25" customHeight="1" x14ac:dyDescent="0.2">
      <c r="D176" s="56" t="s">
        <v>50</v>
      </c>
      <c r="E176" s="57"/>
      <c r="F176" s="57"/>
      <c r="G176" s="58">
        <v>113</v>
      </c>
      <c r="H176" s="59">
        <f t="shared" si="20"/>
        <v>4.4000000000000003E-3</v>
      </c>
      <c r="I176" s="84">
        <f t="shared" si="21"/>
        <v>350</v>
      </c>
      <c r="J176" s="85">
        <v>269</v>
      </c>
      <c r="K176" s="60"/>
      <c r="L176" s="62">
        <f t="shared" si="22"/>
        <v>0</v>
      </c>
      <c r="M176" s="62">
        <f t="shared" si="23"/>
        <v>0</v>
      </c>
      <c r="N176" s="105"/>
      <c r="O176" s="93" t="str">
        <f t="shared" si="24"/>
        <v/>
      </c>
    </row>
    <row r="177" spans="4:15" ht="17.25" customHeight="1" x14ac:dyDescent="0.2">
      <c r="D177" s="56" t="s">
        <v>50</v>
      </c>
      <c r="E177" s="57"/>
      <c r="F177" s="57"/>
      <c r="G177" s="58">
        <v>114</v>
      </c>
      <c r="H177" s="59">
        <f t="shared" si="20"/>
        <v>4.4000000000000003E-3</v>
      </c>
      <c r="I177" s="84">
        <f t="shared" si="21"/>
        <v>350</v>
      </c>
      <c r="J177" s="85">
        <v>269</v>
      </c>
      <c r="K177" s="60"/>
      <c r="L177" s="62">
        <f t="shared" si="22"/>
        <v>0</v>
      </c>
      <c r="M177" s="62">
        <f t="shared" si="23"/>
        <v>0</v>
      </c>
      <c r="N177" s="105"/>
      <c r="O177" s="93" t="str">
        <f t="shared" si="24"/>
        <v/>
      </c>
    </row>
    <row r="178" spans="4:15" ht="17.25" customHeight="1" x14ac:dyDescent="0.2">
      <c r="D178" s="56" t="s">
        <v>50</v>
      </c>
      <c r="E178" s="57"/>
      <c r="F178" s="57"/>
      <c r="G178" s="58">
        <v>115</v>
      </c>
      <c r="H178" s="59">
        <f t="shared" si="20"/>
        <v>4.4000000000000003E-3</v>
      </c>
      <c r="I178" s="84">
        <f t="shared" si="21"/>
        <v>350</v>
      </c>
      <c r="J178" s="85">
        <v>269</v>
      </c>
      <c r="K178" s="60"/>
      <c r="L178" s="62">
        <f t="shared" si="22"/>
        <v>0</v>
      </c>
      <c r="M178" s="62">
        <f t="shared" si="23"/>
        <v>0</v>
      </c>
      <c r="N178" s="105"/>
      <c r="O178" s="93" t="str">
        <f t="shared" si="24"/>
        <v/>
      </c>
    </row>
    <row r="179" spans="4:15" ht="17.25" customHeight="1" x14ac:dyDescent="0.2">
      <c r="D179" s="56" t="s">
        <v>50</v>
      </c>
      <c r="E179" s="57"/>
      <c r="F179" s="57"/>
      <c r="G179" s="58">
        <v>116</v>
      </c>
      <c r="H179" s="59">
        <f t="shared" si="20"/>
        <v>4.4000000000000003E-3</v>
      </c>
      <c r="I179" s="84">
        <f t="shared" si="21"/>
        <v>350</v>
      </c>
      <c r="J179" s="85">
        <v>269</v>
      </c>
      <c r="K179" s="60"/>
      <c r="L179" s="62">
        <f t="shared" si="22"/>
        <v>0</v>
      </c>
      <c r="M179" s="62">
        <f t="shared" si="23"/>
        <v>0</v>
      </c>
      <c r="N179" s="105"/>
      <c r="O179" s="93" t="str">
        <f t="shared" si="24"/>
        <v/>
      </c>
    </row>
    <row r="180" spans="4:15" ht="17.25" customHeight="1" x14ac:dyDescent="0.2">
      <c r="D180" s="56" t="s">
        <v>50</v>
      </c>
      <c r="E180" s="57"/>
      <c r="F180" s="57"/>
      <c r="G180" s="58">
        <v>117</v>
      </c>
      <c r="H180" s="59">
        <f t="shared" si="20"/>
        <v>4.4000000000000003E-3</v>
      </c>
      <c r="I180" s="84">
        <f t="shared" si="21"/>
        <v>350</v>
      </c>
      <c r="J180" s="85">
        <v>269</v>
      </c>
      <c r="K180" s="60"/>
      <c r="L180" s="62">
        <f t="shared" si="22"/>
        <v>0</v>
      </c>
      <c r="M180" s="62">
        <f t="shared" si="23"/>
        <v>0</v>
      </c>
      <c r="N180" s="105"/>
      <c r="O180" s="93" t="str">
        <f t="shared" si="24"/>
        <v/>
      </c>
    </row>
    <row r="181" spans="4:15" ht="17.25" customHeight="1" x14ac:dyDescent="0.2">
      <c r="D181" s="56" t="s">
        <v>50</v>
      </c>
      <c r="E181" s="57"/>
      <c r="F181" s="57"/>
      <c r="G181" s="58">
        <v>118</v>
      </c>
      <c r="H181" s="59">
        <f t="shared" si="20"/>
        <v>4.4000000000000003E-3</v>
      </c>
      <c r="I181" s="84">
        <f t="shared" si="21"/>
        <v>350</v>
      </c>
      <c r="J181" s="85">
        <v>269</v>
      </c>
      <c r="K181" s="60"/>
      <c r="L181" s="62">
        <f t="shared" si="22"/>
        <v>0</v>
      </c>
      <c r="M181" s="62">
        <f t="shared" si="23"/>
        <v>0</v>
      </c>
      <c r="N181" s="105"/>
      <c r="O181" s="93" t="str">
        <f t="shared" si="24"/>
        <v/>
      </c>
    </row>
    <row r="182" spans="4:15" ht="17.25" customHeight="1" x14ac:dyDescent="0.2">
      <c r="D182" s="56" t="s">
        <v>50</v>
      </c>
      <c r="E182" s="57"/>
      <c r="F182" s="57"/>
      <c r="G182" s="58">
        <v>119</v>
      </c>
      <c r="H182" s="59">
        <f t="shared" si="20"/>
        <v>4.4000000000000003E-3</v>
      </c>
      <c r="I182" s="84">
        <f t="shared" si="21"/>
        <v>350</v>
      </c>
      <c r="J182" s="85">
        <v>269</v>
      </c>
      <c r="K182" s="60"/>
      <c r="L182" s="62">
        <f t="shared" si="22"/>
        <v>0</v>
      </c>
      <c r="M182" s="62">
        <f t="shared" si="23"/>
        <v>0</v>
      </c>
      <c r="N182" s="105"/>
      <c r="O182" s="93" t="str">
        <f t="shared" si="24"/>
        <v/>
      </c>
    </row>
    <row r="183" spans="4:15" ht="17.25" customHeight="1" x14ac:dyDescent="0.2">
      <c r="D183" s="56" t="s">
        <v>50</v>
      </c>
      <c r="E183" s="57"/>
      <c r="F183" s="57"/>
      <c r="G183" s="58">
        <v>120</v>
      </c>
      <c r="H183" s="59">
        <f t="shared" si="20"/>
        <v>4.4000000000000003E-3</v>
      </c>
      <c r="I183" s="84">
        <f t="shared" si="21"/>
        <v>350</v>
      </c>
      <c r="J183" s="85">
        <v>269</v>
      </c>
      <c r="K183" s="60"/>
      <c r="L183" s="62">
        <f t="shared" si="22"/>
        <v>0</v>
      </c>
      <c r="M183" s="62">
        <f t="shared" si="23"/>
        <v>0</v>
      </c>
      <c r="N183" s="105"/>
      <c r="O183" s="93" t="str">
        <f t="shared" si="24"/>
        <v/>
      </c>
    </row>
    <row r="184" spans="4:15" ht="17.25" customHeight="1" x14ac:dyDescent="0.2">
      <c r="D184" s="56" t="s">
        <v>50</v>
      </c>
      <c r="E184" s="57"/>
      <c r="F184" s="57"/>
      <c r="G184" s="58">
        <v>121</v>
      </c>
      <c r="H184" s="59">
        <f t="shared" si="20"/>
        <v>4.4000000000000003E-3</v>
      </c>
      <c r="I184" s="84">
        <f t="shared" si="21"/>
        <v>350</v>
      </c>
      <c r="J184" s="85">
        <v>269</v>
      </c>
      <c r="K184" s="60"/>
      <c r="L184" s="62">
        <f t="shared" si="22"/>
        <v>0</v>
      </c>
      <c r="M184" s="62">
        <f t="shared" si="23"/>
        <v>0</v>
      </c>
      <c r="N184" s="105"/>
      <c r="O184" s="93" t="str">
        <f t="shared" si="24"/>
        <v/>
      </c>
    </row>
    <row r="185" spans="4:15" ht="17.25" customHeight="1" x14ac:dyDescent="0.2">
      <c r="D185" s="56" t="s">
        <v>50</v>
      </c>
      <c r="E185" s="57"/>
      <c r="F185" s="57"/>
      <c r="G185" s="58">
        <v>122</v>
      </c>
      <c r="H185" s="59">
        <f t="shared" si="20"/>
        <v>4.4000000000000003E-3</v>
      </c>
      <c r="I185" s="84">
        <f t="shared" si="21"/>
        <v>350</v>
      </c>
      <c r="J185" s="85">
        <v>269</v>
      </c>
      <c r="K185" s="60"/>
      <c r="L185" s="62">
        <f t="shared" si="22"/>
        <v>0</v>
      </c>
      <c r="M185" s="62">
        <f t="shared" si="23"/>
        <v>0</v>
      </c>
      <c r="N185" s="105"/>
      <c r="O185" s="93" t="str">
        <f t="shared" si="24"/>
        <v/>
      </c>
    </row>
    <row r="186" spans="4:15" ht="17.25" customHeight="1" x14ac:dyDescent="0.2">
      <c r="D186" s="56" t="s">
        <v>50</v>
      </c>
      <c r="E186" s="57"/>
      <c r="F186" s="57"/>
      <c r="G186" s="58">
        <v>123</v>
      </c>
      <c r="H186" s="59">
        <f t="shared" si="20"/>
        <v>4.4000000000000003E-3</v>
      </c>
      <c r="I186" s="84">
        <f t="shared" si="21"/>
        <v>350</v>
      </c>
      <c r="J186" s="85">
        <v>269</v>
      </c>
      <c r="K186" s="60"/>
      <c r="L186" s="62">
        <f t="shared" si="22"/>
        <v>0</v>
      </c>
      <c r="M186" s="62">
        <f t="shared" si="23"/>
        <v>0</v>
      </c>
      <c r="N186" s="105"/>
      <c r="O186" s="93" t="str">
        <f t="shared" si="24"/>
        <v/>
      </c>
    </row>
    <row r="187" spans="4:15" ht="17.25" customHeight="1" x14ac:dyDescent="0.2">
      <c r="D187" s="56" t="s">
        <v>50</v>
      </c>
      <c r="E187" s="57"/>
      <c r="F187" s="57"/>
      <c r="G187" s="58">
        <v>124</v>
      </c>
      <c r="H187" s="59">
        <f t="shared" si="20"/>
        <v>4.4000000000000003E-3</v>
      </c>
      <c r="I187" s="84">
        <f t="shared" si="21"/>
        <v>350</v>
      </c>
      <c r="J187" s="85">
        <v>269</v>
      </c>
      <c r="K187" s="60"/>
      <c r="L187" s="62">
        <f t="shared" si="22"/>
        <v>0</v>
      </c>
      <c r="M187" s="62">
        <f t="shared" si="23"/>
        <v>0</v>
      </c>
      <c r="N187" s="105"/>
      <c r="O187" s="93" t="str">
        <f t="shared" si="24"/>
        <v/>
      </c>
    </row>
    <row r="188" spans="4:15" ht="17.25" customHeight="1" x14ac:dyDescent="0.2">
      <c r="D188" s="56" t="s">
        <v>50</v>
      </c>
      <c r="E188" s="57"/>
      <c r="F188" s="57"/>
      <c r="G188" s="58">
        <v>125</v>
      </c>
      <c r="H188" s="59">
        <f t="shared" si="20"/>
        <v>4.4000000000000003E-3</v>
      </c>
      <c r="I188" s="84">
        <f t="shared" si="21"/>
        <v>350</v>
      </c>
      <c r="J188" s="85">
        <v>269</v>
      </c>
      <c r="K188" s="60"/>
      <c r="L188" s="62">
        <f t="shared" si="22"/>
        <v>0</v>
      </c>
      <c r="M188" s="62">
        <f t="shared" si="23"/>
        <v>0</v>
      </c>
      <c r="N188" s="105"/>
      <c r="O188" s="93" t="str">
        <f t="shared" si="24"/>
        <v/>
      </c>
    </row>
    <row r="189" spans="4:15" ht="17.25" customHeight="1" x14ac:dyDescent="0.2">
      <c r="D189" s="56" t="s">
        <v>50</v>
      </c>
      <c r="E189" s="57"/>
      <c r="F189" s="57"/>
      <c r="G189" s="58">
        <v>126</v>
      </c>
      <c r="H189" s="59">
        <f t="shared" ref="H189:H220" si="25">IF($O$10=3,0.88%,IF($O$10=2,1.1%,IF($O$10=5,1.54%,0.44%)))</f>
        <v>4.4000000000000003E-3</v>
      </c>
      <c r="I189" s="84">
        <f t="shared" ref="I189:I220" si="26">IF($O$10=3,700,IF($O$10=2,875,IF($O$10=5,1225,350)))</f>
        <v>350</v>
      </c>
      <c r="J189" s="85">
        <v>269</v>
      </c>
      <c r="K189" s="60"/>
      <c r="L189" s="62">
        <f t="shared" si="22"/>
        <v>0</v>
      </c>
      <c r="M189" s="62">
        <f t="shared" si="23"/>
        <v>0</v>
      </c>
      <c r="N189" s="105"/>
      <c r="O189" s="93" t="str">
        <f t="shared" si="24"/>
        <v/>
      </c>
    </row>
    <row r="190" spans="4:15" ht="17.25" customHeight="1" x14ac:dyDescent="0.2">
      <c r="D190" s="56" t="s">
        <v>50</v>
      </c>
      <c r="E190" s="57"/>
      <c r="F190" s="57"/>
      <c r="G190" s="58">
        <v>127</v>
      </c>
      <c r="H190" s="59">
        <f t="shared" si="25"/>
        <v>4.4000000000000003E-3</v>
      </c>
      <c r="I190" s="84">
        <f t="shared" si="26"/>
        <v>350</v>
      </c>
      <c r="J190" s="85">
        <v>269</v>
      </c>
      <c r="K190" s="60"/>
      <c r="L190" s="62">
        <f t="shared" si="22"/>
        <v>0</v>
      </c>
      <c r="M190" s="62">
        <f t="shared" si="23"/>
        <v>0</v>
      </c>
      <c r="N190" s="105"/>
      <c r="O190" s="93" t="str">
        <f t="shared" si="24"/>
        <v/>
      </c>
    </row>
    <row r="191" spans="4:15" ht="17.25" customHeight="1" x14ac:dyDescent="0.2">
      <c r="D191" s="56" t="s">
        <v>50</v>
      </c>
      <c r="E191" s="57"/>
      <c r="F191" s="57"/>
      <c r="G191" s="58">
        <v>128</v>
      </c>
      <c r="H191" s="59">
        <f t="shared" si="25"/>
        <v>4.4000000000000003E-3</v>
      </c>
      <c r="I191" s="84">
        <f t="shared" si="26"/>
        <v>350</v>
      </c>
      <c r="J191" s="85">
        <v>269</v>
      </c>
      <c r="K191" s="60"/>
      <c r="L191" s="62">
        <f t="shared" si="22"/>
        <v>0</v>
      </c>
      <c r="M191" s="62">
        <f t="shared" si="23"/>
        <v>0</v>
      </c>
      <c r="N191" s="105"/>
      <c r="O191" s="93" t="str">
        <f t="shared" si="24"/>
        <v/>
      </c>
    </row>
    <row r="192" spans="4:15" ht="17.25" customHeight="1" x14ac:dyDescent="0.2">
      <c r="D192" s="56" t="s">
        <v>50</v>
      </c>
      <c r="E192" s="57"/>
      <c r="F192" s="57"/>
      <c r="G192" s="58">
        <v>129</v>
      </c>
      <c r="H192" s="59">
        <f t="shared" si="25"/>
        <v>4.4000000000000003E-3</v>
      </c>
      <c r="I192" s="84">
        <f t="shared" si="26"/>
        <v>350</v>
      </c>
      <c r="J192" s="85">
        <v>269</v>
      </c>
      <c r="K192" s="60"/>
      <c r="L192" s="62">
        <f t="shared" si="22"/>
        <v>0</v>
      </c>
      <c r="M192" s="62">
        <f t="shared" si="23"/>
        <v>0</v>
      </c>
      <c r="N192" s="105"/>
      <c r="O192" s="93" t="str">
        <f t="shared" si="24"/>
        <v/>
      </c>
    </row>
    <row r="193" spans="4:15" ht="17.25" customHeight="1" x14ac:dyDescent="0.2">
      <c r="D193" s="56" t="s">
        <v>50</v>
      </c>
      <c r="E193" s="57"/>
      <c r="F193" s="57"/>
      <c r="G193" s="58">
        <v>130</v>
      </c>
      <c r="H193" s="59">
        <f t="shared" si="25"/>
        <v>4.4000000000000003E-3</v>
      </c>
      <c r="I193" s="84">
        <f t="shared" si="26"/>
        <v>350</v>
      </c>
      <c r="J193" s="85">
        <v>269</v>
      </c>
      <c r="K193" s="60"/>
      <c r="L193" s="62">
        <f t="shared" si="22"/>
        <v>0</v>
      </c>
      <c r="M193" s="62">
        <f t="shared" si="23"/>
        <v>0</v>
      </c>
      <c r="N193" s="105"/>
      <c r="O193" s="93" t="str">
        <f t="shared" si="24"/>
        <v/>
      </c>
    </row>
    <row r="194" spans="4:15" ht="17.25" customHeight="1" x14ac:dyDescent="0.2">
      <c r="D194" s="56" t="s">
        <v>50</v>
      </c>
      <c r="E194" s="57"/>
      <c r="F194" s="57"/>
      <c r="G194" s="58">
        <v>131</v>
      </c>
      <c r="H194" s="59">
        <f t="shared" si="25"/>
        <v>4.4000000000000003E-3</v>
      </c>
      <c r="I194" s="84">
        <f t="shared" si="26"/>
        <v>350</v>
      </c>
      <c r="J194" s="85">
        <v>269</v>
      </c>
      <c r="K194" s="60"/>
      <c r="L194" s="62">
        <f t="shared" si="22"/>
        <v>0</v>
      </c>
      <c r="M194" s="62">
        <f t="shared" si="23"/>
        <v>0</v>
      </c>
      <c r="N194" s="105"/>
      <c r="O194" s="93" t="str">
        <f t="shared" si="24"/>
        <v/>
      </c>
    </row>
    <row r="195" spans="4:15" ht="17.25" customHeight="1" x14ac:dyDescent="0.2">
      <c r="D195" s="56" t="s">
        <v>50</v>
      </c>
      <c r="E195" s="57"/>
      <c r="F195" s="57"/>
      <c r="G195" s="58">
        <v>132</v>
      </c>
      <c r="H195" s="59">
        <f t="shared" si="25"/>
        <v>4.4000000000000003E-3</v>
      </c>
      <c r="I195" s="84">
        <f t="shared" si="26"/>
        <v>350</v>
      </c>
      <c r="J195" s="85">
        <v>269</v>
      </c>
      <c r="K195" s="60"/>
      <c r="L195" s="62">
        <f t="shared" si="22"/>
        <v>0</v>
      </c>
      <c r="M195" s="62">
        <f t="shared" si="23"/>
        <v>0</v>
      </c>
      <c r="N195" s="105"/>
      <c r="O195" s="93" t="str">
        <f t="shared" si="24"/>
        <v/>
      </c>
    </row>
    <row r="196" spans="4:15" ht="17.25" customHeight="1" x14ac:dyDescent="0.2">
      <c r="D196" s="56" t="s">
        <v>50</v>
      </c>
      <c r="E196" s="57"/>
      <c r="F196" s="57"/>
      <c r="G196" s="58">
        <v>133</v>
      </c>
      <c r="H196" s="59">
        <f t="shared" si="25"/>
        <v>4.4000000000000003E-3</v>
      </c>
      <c r="I196" s="84">
        <f t="shared" si="26"/>
        <v>350</v>
      </c>
      <c r="J196" s="85">
        <v>269</v>
      </c>
      <c r="K196" s="60"/>
      <c r="L196" s="62">
        <f t="shared" si="22"/>
        <v>0</v>
      </c>
      <c r="M196" s="62">
        <f t="shared" si="23"/>
        <v>0</v>
      </c>
      <c r="N196" s="105"/>
      <c r="O196" s="93" t="str">
        <f t="shared" si="24"/>
        <v/>
      </c>
    </row>
    <row r="197" spans="4:15" ht="17.25" customHeight="1" x14ac:dyDescent="0.2">
      <c r="D197" s="56" t="s">
        <v>50</v>
      </c>
      <c r="E197" s="57"/>
      <c r="F197" s="57"/>
      <c r="G197" s="58">
        <v>134</v>
      </c>
      <c r="H197" s="59">
        <f t="shared" si="25"/>
        <v>4.4000000000000003E-3</v>
      </c>
      <c r="I197" s="84">
        <f t="shared" si="26"/>
        <v>350</v>
      </c>
      <c r="J197" s="85">
        <v>269</v>
      </c>
      <c r="K197" s="60"/>
      <c r="L197" s="62">
        <f t="shared" ref="L197:L228" si="27">IF($G$62="",0,IF($G$65&gt;G196,IF(($L$60/COUNTA($G$12:$G$26,$L$12:$L$26))*H197&lt;I197,I197*COUNTA($G$12:$G$26,$L$12:$L$26),$L$60*H197),0))</f>
        <v>0</v>
      </c>
      <c r="M197" s="62">
        <f t="shared" ref="M197:M228" si="28">IF(AND($G$65&gt;=G197,$O$10=4),(G197-G196)*J197*COUNTA($G$12:$G$26,$L$12:$L$26),0)</f>
        <v>0</v>
      </c>
      <c r="N197" s="105"/>
      <c r="O197" s="93" t="str">
        <f t="shared" ref="O197:O228" si="29">IF($G$63="","",IF($G$65&gt;=G197,O196+1,""))</f>
        <v/>
      </c>
    </row>
    <row r="198" spans="4:15" ht="17.25" customHeight="1" x14ac:dyDescent="0.2">
      <c r="D198" s="56" t="s">
        <v>50</v>
      </c>
      <c r="E198" s="57"/>
      <c r="F198" s="57"/>
      <c r="G198" s="58">
        <v>135</v>
      </c>
      <c r="H198" s="59">
        <f t="shared" si="25"/>
        <v>4.4000000000000003E-3</v>
      </c>
      <c r="I198" s="84">
        <f t="shared" si="26"/>
        <v>350</v>
      </c>
      <c r="J198" s="85">
        <v>269</v>
      </c>
      <c r="K198" s="60"/>
      <c r="L198" s="62">
        <f t="shared" si="27"/>
        <v>0</v>
      </c>
      <c r="M198" s="62">
        <f t="shared" si="28"/>
        <v>0</v>
      </c>
      <c r="N198" s="105"/>
      <c r="O198" s="93" t="str">
        <f t="shared" si="29"/>
        <v/>
      </c>
    </row>
    <row r="199" spans="4:15" ht="17.25" customHeight="1" x14ac:dyDescent="0.2">
      <c r="D199" s="56" t="s">
        <v>50</v>
      </c>
      <c r="E199" s="57"/>
      <c r="F199" s="57"/>
      <c r="G199" s="58">
        <v>136</v>
      </c>
      <c r="H199" s="59">
        <f t="shared" si="25"/>
        <v>4.4000000000000003E-3</v>
      </c>
      <c r="I199" s="84">
        <f t="shared" si="26"/>
        <v>350</v>
      </c>
      <c r="J199" s="85">
        <v>269</v>
      </c>
      <c r="K199" s="60"/>
      <c r="L199" s="62">
        <f t="shared" si="27"/>
        <v>0</v>
      </c>
      <c r="M199" s="62">
        <f t="shared" si="28"/>
        <v>0</v>
      </c>
      <c r="N199" s="105"/>
      <c r="O199" s="93" t="str">
        <f t="shared" si="29"/>
        <v/>
      </c>
    </row>
    <row r="200" spans="4:15" ht="17.25" customHeight="1" x14ac:dyDescent="0.2">
      <c r="D200" s="56" t="s">
        <v>50</v>
      </c>
      <c r="E200" s="57"/>
      <c r="F200" s="57"/>
      <c r="G200" s="58">
        <v>137</v>
      </c>
      <c r="H200" s="59">
        <f t="shared" si="25"/>
        <v>4.4000000000000003E-3</v>
      </c>
      <c r="I200" s="84">
        <f t="shared" si="26"/>
        <v>350</v>
      </c>
      <c r="J200" s="85">
        <v>269</v>
      </c>
      <c r="K200" s="60"/>
      <c r="L200" s="62">
        <f t="shared" si="27"/>
        <v>0</v>
      </c>
      <c r="M200" s="62">
        <f t="shared" si="28"/>
        <v>0</v>
      </c>
      <c r="N200" s="105"/>
      <c r="O200" s="93" t="str">
        <f t="shared" si="29"/>
        <v/>
      </c>
    </row>
    <row r="201" spans="4:15" ht="17.25" customHeight="1" x14ac:dyDescent="0.2">
      <c r="D201" s="56" t="s">
        <v>50</v>
      </c>
      <c r="E201" s="57"/>
      <c r="F201" s="57"/>
      <c r="G201" s="58">
        <v>138</v>
      </c>
      <c r="H201" s="59">
        <f t="shared" si="25"/>
        <v>4.4000000000000003E-3</v>
      </c>
      <c r="I201" s="84">
        <f t="shared" si="26"/>
        <v>350</v>
      </c>
      <c r="J201" s="85">
        <v>269</v>
      </c>
      <c r="K201" s="60"/>
      <c r="L201" s="62">
        <f t="shared" si="27"/>
        <v>0</v>
      </c>
      <c r="M201" s="62">
        <f t="shared" si="28"/>
        <v>0</v>
      </c>
      <c r="N201" s="105"/>
      <c r="O201" s="93" t="str">
        <f t="shared" si="29"/>
        <v/>
      </c>
    </row>
    <row r="202" spans="4:15" ht="17.25" customHeight="1" x14ac:dyDescent="0.2">
      <c r="D202" s="56" t="s">
        <v>50</v>
      </c>
      <c r="E202" s="57"/>
      <c r="F202" s="57"/>
      <c r="G202" s="58">
        <v>139</v>
      </c>
      <c r="H202" s="59">
        <f t="shared" si="25"/>
        <v>4.4000000000000003E-3</v>
      </c>
      <c r="I202" s="84">
        <f t="shared" si="26"/>
        <v>350</v>
      </c>
      <c r="J202" s="85">
        <v>269</v>
      </c>
      <c r="K202" s="60"/>
      <c r="L202" s="62">
        <f t="shared" si="27"/>
        <v>0</v>
      </c>
      <c r="M202" s="62">
        <f t="shared" si="28"/>
        <v>0</v>
      </c>
      <c r="N202" s="105"/>
      <c r="O202" s="93" t="str">
        <f t="shared" si="29"/>
        <v/>
      </c>
    </row>
    <row r="203" spans="4:15" ht="17.25" customHeight="1" x14ac:dyDescent="0.2">
      <c r="D203" s="56" t="s">
        <v>50</v>
      </c>
      <c r="E203" s="57"/>
      <c r="F203" s="57"/>
      <c r="G203" s="58">
        <v>140</v>
      </c>
      <c r="H203" s="59">
        <f t="shared" si="25"/>
        <v>4.4000000000000003E-3</v>
      </c>
      <c r="I203" s="84">
        <f t="shared" si="26"/>
        <v>350</v>
      </c>
      <c r="J203" s="85">
        <v>269</v>
      </c>
      <c r="K203" s="60"/>
      <c r="L203" s="62">
        <f t="shared" si="27"/>
        <v>0</v>
      </c>
      <c r="M203" s="62">
        <f t="shared" si="28"/>
        <v>0</v>
      </c>
      <c r="N203" s="105"/>
      <c r="O203" s="93" t="str">
        <f t="shared" si="29"/>
        <v/>
      </c>
    </row>
    <row r="204" spans="4:15" ht="17.25" customHeight="1" x14ac:dyDescent="0.2">
      <c r="D204" s="56" t="s">
        <v>50</v>
      </c>
      <c r="E204" s="57"/>
      <c r="F204" s="57"/>
      <c r="G204" s="58">
        <v>141</v>
      </c>
      <c r="H204" s="59">
        <f t="shared" si="25"/>
        <v>4.4000000000000003E-3</v>
      </c>
      <c r="I204" s="84">
        <f t="shared" si="26"/>
        <v>350</v>
      </c>
      <c r="J204" s="85">
        <v>269</v>
      </c>
      <c r="K204" s="60"/>
      <c r="L204" s="62">
        <f t="shared" si="27"/>
        <v>0</v>
      </c>
      <c r="M204" s="62">
        <f t="shared" si="28"/>
        <v>0</v>
      </c>
      <c r="N204" s="105"/>
      <c r="O204" s="93" t="str">
        <f t="shared" si="29"/>
        <v/>
      </c>
    </row>
    <row r="205" spans="4:15" ht="17.25" customHeight="1" x14ac:dyDescent="0.2">
      <c r="D205" s="56" t="s">
        <v>50</v>
      </c>
      <c r="E205" s="57"/>
      <c r="F205" s="57"/>
      <c r="G205" s="58">
        <v>142</v>
      </c>
      <c r="H205" s="59">
        <f t="shared" si="25"/>
        <v>4.4000000000000003E-3</v>
      </c>
      <c r="I205" s="84">
        <f t="shared" si="26"/>
        <v>350</v>
      </c>
      <c r="J205" s="85">
        <v>269</v>
      </c>
      <c r="K205" s="60"/>
      <c r="L205" s="62">
        <f t="shared" si="27"/>
        <v>0</v>
      </c>
      <c r="M205" s="62">
        <f t="shared" si="28"/>
        <v>0</v>
      </c>
      <c r="N205" s="105"/>
      <c r="O205" s="93" t="str">
        <f t="shared" si="29"/>
        <v/>
      </c>
    </row>
    <row r="206" spans="4:15" ht="17.25" customHeight="1" x14ac:dyDescent="0.2">
      <c r="D206" s="56" t="s">
        <v>50</v>
      </c>
      <c r="E206" s="57"/>
      <c r="F206" s="57"/>
      <c r="G206" s="58">
        <v>143</v>
      </c>
      <c r="H206" s="59">
        <f t="shared" si="25"/>
        <v>4.4000000000000003E-3</v>
      </c>
      <c r="I206" s="84">
        <f t="shared" si="26"/>
        <v>350</v>
      </c>
      <c r="J206" s="85">
        <v>269</v>
      </c>
      <c r="K206" s="60"/>
      <c r="L206" s="62">
        <f t="shared" si="27"/>
        <v>0</v>
      </c>
      <c r="M206" s="62">
        <f t="shared" si="28"/>
        <v>0</v>
      </c>
      <c r="N206" s="105"/>
      <c r="O206" s="93" t="str">
        <f t="shared" si="29"/>
        <v/>
      </c>
    </row>
    <row r="207" spans="4:15" ht="17.25" customHeight="1" x14ac:dyDescent="0.2">
      <c r="D207" s="56" t="s">
        <v>50</v>
      </c>
      <c r="E207" s="57"/>
      <c r="F207" s="57"/>
      <c r="G207" s="58">
        <v>144</v>
      </c>
      <c r="H207" s="59">
        <f t="shared" si="25"/>
        <v>4.4000000000000003E-3</v>
      </c>
      <c r="I207" s="84">
        <f t="shared" si="26"/>
        <v>350</v>
      </c>
      <c r="J207" s="85">
        <v>269</v>
      </c>
      <c r="K207" s="60"/>
      <c r="L207" s="62">
        <f t="shared" si="27"/>
        <v>0</v>
      </c>
      <c r="M207" s="62">
        <f t="shared" si="28"/>
        <v>0</v>
      </c>
      <c r="N207" s="105"/>
      <c r="O207" s="93" t="str">
        <f t="shared" si="29"/>
        <v/>
      </c>
    </row>
    <row r="208" spans="4:15" ht="17.25" customHeight="1" x14ac:dyDescent="0.2">
      <c r="D208" s="56" t="s">
        <v>50</v>
      </c>
      <c r="E208" s="57"/>
      <c r="F208" s="57"/>
      <c r="G208" s="58">
        <v>145</v>
      </c>
      <c r="H208" s="59">
        <f t="shared" si="25"/>
        <v>4.4000000000000003E-3</v>
      </c>
      <c r="I208" s="84">
        <f t="shared" si="26"/>
        <v>350</v>
      </c>
      <c r="J208" s="85">
        <v>269</v>
      </c>
      <c r="K208" s="60"/>
      <c r="L208" s="62">
        <f t="shared" si="27"/>
        <v>0</v>
      </c>
      <c r="M208" s="62">
        <f t="shared" si="28"/>
        <v>0</v>
      </c>
      <c r="N208" s="105"/>
      <c r="O208" s="93" t="str">
        <f t="shared" si="29"/>
        <v/>
      </c>
    </row>
    <row r="209" spans="4:15" ht="17.25" customHeight="1" x14ac:dyDescent="0.2">
      <c r="D209" s="56" t="s">
        <v>50</v>
      </c>
      <c r="E209" s="57"/>
      <c r="F209" s="57"/>
      <c r="G209" s="58">
        <v>146</v>
      </c>
      <c r="H209" s="59">
        <f t="shared" si="25"/>
        <v>4.4000000000000003E-3</v>
      </c>
      <c r="I209" s="84">
        <f t="shared" si="26"/>
        <v>350</v>
      </c>
      <c r="J209" s="85">
        <v>269</v>
      </c>
      <c r="K209" s="60"/>
      <c r="L209" s="62">
        <f t="shared" si="27"/>
        <v>0</v>
      </c>
      <c r="M209" s="62">
        <f t="shared" si="28"/>
        <v>0</v>
      </c>
      <c r="N209" s="105"/>
      <c r="O209" s="93" t="str">
        <f t="shared" si="29"/>
        <v/>
      </c>
    </row>
    <row r="210" spans="4:15" ht="17.25" customHeight="1" x14ac:dyDescent="0.2">
      <c r="D210" s="56" t="s">
        <v>50</v>
      </c>
      <c r="E210" s="57"/>
      <c r="F210" s="57"/>
      <c r="G210" s="58">
        <v>147</v>
      </c>
      <c r="H210" s="59">
        <f t="shared" si="25"/>
        <v>4.4000000000000003E-3</v>
      </c>
      <c r="I210" s="84">
        <f t="shared" si="26"/>
        <v>350</v>
      </c>
      <c r="J210" s="85">
        <v>269</v>
      </c>
      <c r="K210" s="60"/>
      <c r="L210" s="62">
        <f t="shared" si="27"/>
        <v>0</v>
      </c>
      <c r="M210" s="62">
        <f t="shared" si="28"/>
        <v>0</v>
      </c>
      <c r="N210" s="105"/>
      <c r="O210" s="93" t="str">
        <f t="shared" si="29"/>
        <v/>
      </c>
    </row>
    <row r="211" spans="4:15" ht="17.25" customHeight="1" x14ac:dyDescent="0.2">
      <c r="D211" s="56" t="s">
        <v>50</v>
      </c>
      <c r="E211" s="57"/>
      <c r="F211" s="57"/>
      <c r="G211" s="58">
        <v>148</v>
      </c>
      <c r="H211" s="59">
        <f t="shared" si="25"/>
        <v>4.4000000000000003E-3</v>
      </c>
      <c r="I211" s="84">
        <f t="shared" si="26"/>
        <v>350</v>
      </c>
      <c r="J211" s="85">
        <v>269</v>
      </c>
      <c r="K211" s="60"/>
      <c r="L211" s="62">
        <f t="shared" si="27"/>
        <v>0</v>
      </c>
      <c r="M211" s="62">
        <f t="shared" si="28"/>
        <v>0</v>
      </c>
      <c r="N211" s="105"/>
      <c r="O211" s="93" t="str">
        <f t="shared" si="29"/>
        <v/>
      </c>
    </row>
    <row r="212" spans="4:15" ht="17.25" customHeight="1" x14ac:dyDescent="0.2">
      <c r="D212" s="56" t="s">
        <v>50</v>
      </c>
      <c r="E212" s="57"/>
      <c r="F212" s="57"/>
      <c r="G212" s="58">
        <v>149</v>
      </c>
      <c r="H212" s="59">
        <f t="shared" si="25"/>
        <v>4.4000000000000003E-3</v>
      </c>
      <c r="I212" s="84">
        <f t="shared" si="26"/>
        <v>350</v>
      </c>
      <c r="J212" s="85">
        <v>269</v>
      </c>
      <c r="K212" s="60"/>
      <c r="L212" s="62">
        <f t="shared" si="27"/>
        <v>0</v>
      </c>
      <c r="M212" s="62">
        <f t="shared" si="28"/>
        <v>0</v>
      </c>
      <c r="N212" s="105"/>
      <c r="O212" s="93" t="str">
        <f t="shared" si="29"/>
        <v/>
      </c>
    </row>
    <row r="213" spans="4:15" ht="17.25" customHeight="1" x14ac:dyDescent="0.2">
      <c r="D213" s="56" t="s">
        <v>50</v>
      </c>
      <c r="E213" s="57"/>
      <c r="F213" s="57"/>
      <c r="G213" s="58">
        <v>150</v>
      </c>
      <c r="H213" s="59">
        <f t="shared" si="25"/>
        <v>4.4000000000000003E-3</v>
      </c>
      <c r="I213" s="84">
        <f t="shared" si="26"/>
        <v>350</v>
      </c>
      <c r="J213" s="85">
        <v>269</v>
      </c>
      <c r="K213" s="60"/>
      <c r="L213" s="62">
        <f t="shared" si="27"/>
        <v>0</v>
      </c>
      <c r="M213" s="62">
        <f t="shared" si="28"/>
        <v>0</v>
      </c>
      <c r="N213" s="105"/>
      <c r="O213" s="93" t="str">
        <f t="shared" si="29"/>
        <v/>
      </c>
    </row>
    <row r="214" spans="4:15" ht="17.25" customHeight="1" x14ac:dyDescent="0.2">
      <c r="D214" s="56" t="s">
        <v>50</v>
      </c>
      <c r="E214" s="57"/>
      <c r="F214" s="57"/>
      <c r="G214" s="58">
        <v>151</v>
      </c>
      <c r="H214" s="59">
        <f t="shared" si="25"/>
        <v>4.4000000000000003E-3</v>
      </c>
      <c r="I214" s="84">
        <f t="shared" si="26"/>
        <v>350</v>
      </c>
      <c r="J214" s="85">
        <v>269</v>
      </c>
      <c r="K214" s="60"/>
      <c r="L214" s="62">
        <f t="shared" si="27"/>
        <v>0</v>
      </c>
      <c r="M214" s="62">
        <f t="shared" si="28"/>
        <v>0</v>
      </c>
      <c r="N214" s="105"/>
      <c r="O214" s="93" t="str">
        <f t="shared" si="29"/>
        <v/>
      </c>
    </row>
    <row r="215" spans="4:15" ht="17.25" customHeight="1" x14ac:dyDescent="0.2">
      <c r="D215" s="56" t="s">
        <v>50</v>
      </c>
      <c r="E215" s="57"/>
      <c r="F215" s="57"/>
      <c r="G215" s="58">
        <v>152</v>
      </c>
      <c r="H215" s="59">
        <f t="shared" si="25"/>
        <v>4.4000000000000003E-3</v>
      </c>
      <c r="I215" s="84">
        <f t="shared" si="26"/>
        <v>350</v>
      </c>
      <c r="J215" s="85">
        <v>269</v>
      </c>
      <c r="K215" s="60"/>
      <c r="L215" s="62">
        <f t="shared" si="27"/>
        <v>0</v>
      </c>
      <c r="M215" s="62">
        <f t="shared" si="28"/>
        <v>0</v>
      </c>
      <c r="N215" s="105"/>
      <c r="O215" s="93" t="str">
        <f t="shared" si="29"/>
        <v/>
      </c>
    </row>
    <row r="216" spans="4:15" ht="17.25" customHeight="1" x14ac:dyDescent="0.2">
      <c r="D216" s="56" t="s">
        <v>50</v>
      </c>
      <c r="E216" s="57"/>
      <c r="F216" s="57"/>
      <c r="G216" s="58">
        <v>153</v>
      </c>
      <c r="H216" s="59">
        <f t="shared" si="25"/>
        <v>4.4000000000000003E-3</v>
      </c>
      <c r="I216" s="84">
        <f t="shared" si="26"/>
        <v>350</v>
      </c>
      <c r="J216" s="85">
        <v>269</v>
      </c>
      <c r="K216" s="60"/>
      <c r="L216" s="62">
        <f t="shared" si="27"/>
        <v>0</v>
      </c>
      <c r="M216" s="62">
        <f t="shared" si="28"/>
        <v>0</v>
      </c>
      <c r="N216" s="105"/>
      <c r="O216" s="93" t="str">
        <f t="shared" si="29"/>
        <v/>
      </c>
    </row>
    <row r="217" spans="4:15" ht="17.25" customHeight="1" x14ac:dyDescent="0.2">
      <c r="D217" s="56" t="s">
        <v>50</v>
      </c>
      <c r="E217" s="57"/>
      <c r="F217" s="57"/>
      <c r="G217" s="58">
        <v>154</v>
      </c>
      <c r="H217" s="59">
        <f t="shared" si="25"/>
        <v>4.4000000000000003E-3</v>
      </c>
      <c r="I217" s="84">
        <f t="shared" si="26"/>
        <v>350</v>
      </c>
      <c r="J217" s="85">
        <v>269</v>
      </c>
      <c r="K217" s="60"/>
      <c r="L217" s="62">
        <f t="shared" si="27"/>
        <v>0</v>
      </c>
      <c r="M217" s="62">
        <f t="shared" si="28"/>
        <v>0</v>
      </c>
      <c r="N217" s="105"/>
      <c r="O217" s="93" t="str">
        <f t="shared" si="29"/>
        <v/>
      </c>
    </row>
    <row r="218" spans="4:15" ht="17.25" customHeight="1" x14ac:dyDescent="0.2">
      <c r="D218" s="56" t="s">
        <v>50</v>
      </c>
      <c r="E218" s="57"/>
      <c r="F218" s="57"/>
      <c r="G218" s="58">
        <v>155</v>
      </c>
      <c r="H218" s="59">
        <f t="shared" si="25"/>
        <v>4.4000000000000003E-3</v>
      </c>
      <c r="I218" s="84">
        <f t="shared" si="26"/>
        <v>350</v>
      </c>
      <c r="J218" s="85">
        <v>269</v>
      </c>
      <c r="K218" s="60"/>
      <c r="L218" s="62">
        <f t="shared" si="27"/>
        <v>0</v>
      </c>
      <c r="M218" s="62">
        <f t="shared" si="28"/>
        <v>0</v>
      </c>
      <c r="N218" s="105"/>
      <c r="O218" s="93" t="str">
        <f t="shared" si="29"/>
        <v/>
      </c>
    </row>
    <row r="219" spans="4:15" ht="17.25" customHeight="1" x14ac:dyDescent="0.2">
      <c r="D219" s="56" t="s">
        <v>50</v>
      </c>
      <c r="E219" s="57"/>
      <c r="F219" s="57"/>
      <c r="G219" s="58">
        <v>156</v>
      </c>
      <c r="H219" s="59">
        <f t="shared" si="25"/>
        <v>4.4000000000000003E-3</v>
      </c>
      <c r="I219" s="84">
        <f t="shared" si="26"/>
        <v>350</v>
      </c>
      <c r="J219" s="85">
        <v>269</v>
      </c>
      <c r="K219" s="60"/>
      <c r="L219" s="62">
        <f t="shared" si="27"/>
        <v>0</v>
      </c>
      <c r="M219" s="62">
        <f t="shared" si="28"/>
        <v>0</v>
      </c>
      <c r="N219" s="105"/>
      <c r="O219" s="93" t="str">
        <f t="shared" si="29"/>
        <v/>
      </c>
    </row>
    <row r="220" spans="4:15" ht="17.25" customHeight="1" x14ac:dyDescent="0.2">
      <c r="D220" s="56" t="s">
        <v>50</v>
      </c>
      <c r="E220" s="57"/>
      <c r="F220" s="57"/>
      <c r="G220" s="58">
        <v>157</v>
      </c>
      <c r="H220" s="59">
        <f t="shared" si="25"/>
        <v>4.4000000000000003E-3</v>
      </c>
      <c r="I220" s="84">
        <f t="shared" si="26"/>
        <v>350</v>
      </c>
      <c r="J220" s="85">
        <v>269</v>
      </c>
      <c r="K220" s="60"/>
      <c r="L220" s="62">
        <f t="shared" si="27"/>
        <v>0</v>
      </c>
      <c r="M220" s="62">
        <f t="shared" si="28"/>
        <v>0</v>
      </c>
      <c r="N220" s="105"/>
      <c r="O220" s="93" t="str">
        <f t="shared" si="29"/>
        <v/>
      </c>
    </row>
    <row r="221" spans="4:15" ht="17.25" customHeight="1" x14ac:dyDescent="0.2">
      <c r="D221" s="56" t="s">
        <v>50</v>
      </c>
      <c r="E221" s="57"/>
      <c r="F221" s="57"/>
      <c r="G221" s="58">
        <v>158</v>
      </c>
      <c r="H221" s="59">
        <f t="shared" ref="H221:H252" si="30">IF($O$10=3,0.88%,IF($O$10=2,1.1%,IF($O$10=5,1.54%,0.44%)))</f>
        <v>4.4000000000000003E-3</v>
      </c>
      <c r="I221" s="84">
        <f t="shared" ref="I221:I252" si="31">IF($O$10=3,700,IF($O$10=2,875,IF($O$10=5,1225,350)))</f>
        <v>350</v>
      </c>
      <c r="J221" s="85">
        <v>269</v>
      </c>
      <c r="K221" s="60"/>
      <c r="L221" s="62">
        <f t="shared" si="27"/>
        <v>0</v>
      </c>
      <c r="M221" s="62">
        <f t="shared" si="28"/>
        <v>0</v>
      </c>
      <c r="N221" s="105"/>
      <c r="O221" s="93" t="str">
        <f t="shared" si="29"/>
        <v/>
      </c>
    </row>
    <row r="222" spans="4:15" ht="17.25" customHeight="1" x14ac:dyDescent="0.2">
      <c r="D222" s="56" t="s">
        <v>50</v>
      </c>
      <c r="E222" s="57"/>
      <c r="F222" s="57"/>
      <c r="G222" s="58">
        <v>159</v>
      </c>
      <c r="H222" s="59">
        <f t="shared" si="30"/>
        <v>4.4000000000000003E-3</v>
      </c>
      <c r="I222" s="84">
        <f t="shared" si="31"/>
        <v>350</v>
      </c>
      <c r="J222" s="85">
        <v>269</v>
      </c>
      <c r="K222" s="60"/>
      <c r="L222" s="62">
        <f t="shared" si="27"/>
        <v>0</v>
      </c>
      <c r="M222" s="62">
        <f t="shared" si="28"/>
        <v>0</v>
      </c>
      <c r="N222" s="105"/>
      <c r="O222" s="93" t="str">
        <f t="shared" si="29"/>
        <v/>
      </c>
    </row>
    <row r="223" spans="4:15" ht="17.25" customHeight="1" x14ac:dyDescent="0.2">
      <c r="D223" s="56" t="s">
        <v>50</v>
      </c>
      <c r="E223" s="57"/>
      <c r="F223" s="57"/>
      <c r="G223" s="58">
        <v>160</v>
      </c>
      <c r="H223" s="59">
        <f t="shared" si="30"/>
        <v>4.4000000000000003E-3</v>
      </c>
      <c r="I223" s="84">
        <f t="shared" si="31"/>
        <v>350</v>
      </c>
      <c r="J223" s="85">
        <v>269</v>
      </c>
      <c r="K223" s="60"/>
      <c r="L223" s="62">
        <f t="shared" si="27"/>
        <v>0</v>
      </c>
      <c r="M223" s="62">
        <f t="shared" si="28"/>
        <v>0</v>
      </c>
      <c r="N223" s="105"/>
      <c r="O223" s="93" t="str">
        <f t="shared" si="29"/>
        <v/>
      </c>
    </row>
    <row r="224" spans="4:15" ht="17.25" customHeight="1" x14ac:dyDescent="0.2">
      <c r="D224" s="56" t="s">
        <v>50</v>
      </c>
      <c r="E224" s="57"/>
      <c r="F224" s="57"/>
      <c r="G224" s="58">
        <v>161</v>
      </c>
      <c r="H224" s="59">
        <f t="shared" si="30"/>
        <v>4.4000000000000003E-3</v>
      </c>
      <c r="I224" s="84">
        <f t="shared" si="31"/>
        <v>350</v>
      </c>
      <c r="J224" s="85">
        <v>269</v>
      </c>
      <c r="K224" s="60"/>
      <c r="L224" s="62">
        <f t="shared" si="27"/>
        <v>0</v>
      </c>
      <c r="M224" s="62">
        <f t="shared" si="28"/>
        <v>0</v>
      </c>
      <c r="N224" s="105"/>
      <c r="O224" s="93" t="str">
        <f t="shared" si="29"/>
        <v/>
      </c>
    </row>
    <row r="225" spans="4:15" ht="17.25" customHeight="1" x14ac:dyDescent="0.2">
      <c r="D225" s="56" t="s">
        <v>50</v>
      </c>
      <c r="E225" s="57"/>
      <c r="F225" s="57"/>
      <c r="G225" s="58">
        <v>162</v>
      </c>
      <c r="H225" s="59">
        <f t="shared" si="30"/>
        <v>4.4000000000000003E-3</v>
      </c>
      <c r="I225" s="84">
        <f t="shared" si="31"/>
        <v>350</v>
      </c>
      <c r="J225" s="85">
        <v>269</v>
      </c>
      <c r="K225" s="60"/>
      <c r="L225" s="62">
        <f t="shared" si="27"/>
        <v>0</v>
      </c>
      <c r="M225" s="62">
        <f t="shared" si="28"/>
        <v>0</v>
      </c>
      <c r="N225" s="105"/>
      <c r="O225" s="93" t="str">
        <f t="shared" si="29"/>
        <v/>
      </c>
    </row>
    <row r="226" spans="4:15" ht="17.25" customHeight="1" x14ac:dyDescent="0.2">
      <c r="D226" s="56" t="s">
        <v>50</v>
      </c>
      <c r="E226" s="57"/>
      <c r="F226" s="57"/>
      <c r="G226" s="58">
        <v>163</v>
      </c>
      <c r="H226" s="59">
        <f t="shared" si="30"/>
        <v>4.4000000000000003E-3</v>
      </c>
      <c r="I226" s="84">
        <f t="shared" si="31"/>
        <v>350</v>
      </c>
      <c r="J226" s="85">
        <v>269</v>
      </c>
      <c r="K226" s="60"/>
      <c r="L226" s="62">
        <f t="shared" si="27"/>
        <v>0</v>
      </c>
      <c r="M226" s="62">
        <f t="shared" si="28"/>
        <v>0</v>
      </c>
      <c r="N226" s="105"/>
      <c r="O226" s="93" t="str">
        <f t="shared" si="29"/>
        <v/>
      </c>
    </row>
    <row r="227" spans="4:15" ht="17.25" customHeight="1" x14ac:dyDescent="0.2">
      <c r="D227" s="56" t="s">
        <v>50</v>
      </c>
      <c r="E227" s="57"/>
      <c r="F227" s="57"/>
      <c r="G227" s="58">
        <v>164</v>
      </c>
      <c r="H227" s="59">
        <f t="shared" si="30"/>
        <v>4.4000000000000003E-3</v>
      </c>
      <c r="I227" s="84">
        <f t="shared" si="31"/>
        <v>350</v>
      </c>
      <c r="J227" s="85">
        <v>269</v>
      </c>
      <c r="K227" s="60"/>
      <c r="L227" s="62">
        <f t="shared" si="27"/>
        <v>0</v>
      </c>
      <c r="M227" s="62">
        <f t="shared" si="28"/>
        <v>0</v>
      </c>
      <c r="N227" s="105"/>
      <c r="O227" s="93" t="str">
        <f t="shared" si="29"/>
        <v/>
      </c>
    </row>
    <row r="228" spans="4:15" ht="17.25" customHeight="1" x14ac:dyDescent="0.2">
      <c r="D228" s="56" t="s">
        <v>50</v>
      </c>
      <c r="E228" s="57"/>
      <c r="F228" s="57"/>
      <c r="G228" s="58">
        <v>165</v>
      </c>
      <c r="H228" s="59">
        <f t="shared" si="30"/>
        <v>4.4000000000000003E-3</v>
      </c>
      <c r="I228" s="84">
        <f t="shared" si="31"/>
        <v>350</v>
      </c>
      <c r="J228" s="85">
        <v>269</v>
      </c>
      <c r="K228" s="60"/>
      <c r="L228" s="62">
        <f t="shared" si="27"/>
        <v>0</v>
      </c>
      <c r="M228" s="62">
        <f t="shared" si="28"/>
        <v>0</v>
      </c>
      <c r="N228" s="105"/>
      <c r="O228" s="93" t="str">
        <f t="shared" si="29"/>
        <v/>
      </c>
    </row>
    <row r="229" spans="4:15" ht="17.25" customHeight="1" x14ac:dyDescent="0.2">
      <c r="D229" s="56" t="s">
        <v>50</v>
      </c>
      <c r="E229" s="57"/>
      <c r="F229" s="57"/>
      <c r="G229" s="58">
        <v>166</v>
      </c>
      <c r="H229" s="59">
        <f t="shared" si="30"/>
        <v>4.4000000000000003E-3</v>
      </c>
      <c r="I229" s="84">
        <f t="shared" si="31"/>
        <v>350</v>
      </c>
      <c r="J229" s="85">
        <v>269</v>
      </c>
      <c r="K229" s="60"/>
      <c r="L229" s="62">
        <f t="shared" ref="L229:L263" si="32">IF($G$62="",0,IF($G$65&gt;G228,IF(($L$60/COUNTA($G$12:$G$26,$L$12:$L$26))*H229&lt;I229,I229*COUNTA($G$12:$G$26,$L$12:$L$26),$L$60*H229),0))</f>
        <v>0</v>
      </c>
      <c r="M229" s="62">
        <f t="shared" ref="M229:M263" si="33">IF(AND($G$65&gt;=G229,$O$10=4),(G229-G228)*J229*COUNTA($G$12:$G$26,$L$12:$L$26),0)</f>
        <v>0</v>
      </c>
      <c r="N229" s="105"/>
      <c r="O229" s="93" t="str">
        <f t="shared" ref="O229:O263" si="34">IF($G$63="","",IF($G$65&gt;=G229,O228+1,""))</f>
        <v/>
      </c>
    </row>
    <row r="230" spans="4:15" ht="17.25" customHeight="1" x14ac:dyDescent="0.2">
      <c r="D230" s="56" t="s">
        <v>50</v>
      </c>
      <c r="E230" s="57"/>
      <c r="F230" s="57"/>
      <c r="G230" s="58">
        <v>167</v>
      </c>
      <c r="H230" s="59">
        <f t="shared" si="30"/>
        <v>4.4000000000000003E-3</v>
      </c>
      <c r="I230" s="84">
        <f t="shared" si="31"/>
        <v>350</v>
      </c>
      <c r="J230" s="85">
        <v>269</v>
      </c>
      <c r="K230" s="60"/>
      <c r="L230" s="62">
        <f t="shared" si="32"/>
        <v>0</v>
      </c>
      <c r="M230" s="62">
        <f t="shared" si="33"/>
        <v>0</v>
      </c>
      <c r="N230" s="105"/>
      <c r="O230" s="93" t="str">
        <f t="shared" si="34"/>
        <v/>
      </c>
    </row>
    <row r="231" spans="4:15" ht="17.25" customHeight="1" x14ac:dyDescent="0.2">
      <c r="D231" s="56" t="s">
        <v>50</v>
      </c>
      <c r="E231" s="57"/>
      <c r="F231" s="57"/>
      <c r="G231" s="58">
        <v>168</v>
      </c>
      <c r="H231" s="59">
        <f t="shared" si="30"/>
        <v>4.4000000000000003E-3</v>
      </c>
      <c r="I231" s="84">
        <f t="shared" si="31"/>
        <v>350</v>
      </c>
      <c r="J231" s="85">
        <v>269</v>
      </c>
      <c r="K231" s="60"/>
      <c r="L231" s="62">
        <f t="shared" si="32"/>
        <v>0</v>
      </c>
      <c r="M231" s="62">
        <f t="shared" si="33"/>
        <v>0</v>
      </c>
      <c r="N231" s="105"/>
      <c r="O231" s="93" t="str">
        <f t="shared" si="34"/>
        <v/>
      </c>
    </row>
    <row r="232" spans="4:15" ht="17.25" customHeight="1" x14ac:dyDescent="0.2">
      <c r="D232" s="56" t="s">
        <v>50</v>
      </c>
      <c r="E232" s="57"/>
      <c r="F232" s="57"/>
      <c r="G232" s="58">
        <v>169</v>
      </c>
      <c r="H232" s="59">
        <f t="shared" si="30"/>
        <v>4.4000000000000003E-3</v>
      </c>
      <c r="I232" s="84">
        <f t="shared" si="31"/>
        <v>350</v>
      </c>
      <c r="J232" s="85">
        <v>269</v>
      </c>
      <c r="K232" s="60"/>
      <c r="L232" s="62">
        <f t="shared" si="32"/>
        <v>0</v>
      </c>
      <c r="M232" s="62">
        <f t="shared" si="33"/>
        <v>0</v>
      </c>
      <c r="N232" s="105"/>
      <c r="O232" s="93" t="str">
        <f t="shared" si="34"/>
        <v/>
      </c>
    </row>
    <row r="233" spans="4:15" ht="17.25" customHeight="1" x14ac:dyDescent="0.2">
      <c r="D233" s="56" t="s">
        <v>50</v>
      </c>
      <c r="E233" s="57"/>
      <c r="F233" s="57"/>
      <c r="G233" s="58">
        <v>170</v>
      </c>
      <c r="H233" s="59">
        <f t="shared" si="30"/>
        <v>4.4000000000000003E-3</v>
      </c>
      <c r="I233" s="84">
        <f t="shared" si="31"/>
        <v>350</v>
      </c>
      <c r="J233" s="85">
        <v>269</v>
      </c>
      <c r="K233" s="60"/>
      <c r="L233" s="62">
        <f t="shared" si="32"/>
        <v>0</v>
      </c>
      <c r="M233" s="62">
        <f t="shared" si="33"/>
        <v>0</v>
      </c>
      <c r="N233" s="105"/>
      <c r="O233" s="93" t="str">
        <f t="shared" si="34"/>
        <v/>
      </c>
    </row>
    <row r="234" spans="4:15" ht="17.25" customHeight="1" x14ac:dyDescent="0.2">
      <c r="D234" s="56" t="s">
        <v>50</v>
      </c>
      <c r="E234" s="57"/>
      <c r="F234" s="57"/>
      <c r="G234" s="58">
        <v>171</v>
      </c>
      <c r="H234" s="59">
        <f t="shared" si="30"/>
        <v>4.4000000000000003E-3</v>
      </c>
      <c r="I234" s="84">
        <f t="shared" si="31"/>
        <v>350</v>
      </c>
      <c r="J234" s="85">
        <v>269</v>
      </c>
      <c r="K234" s="60"/>
      <c r="L234" s="62">
        <f t="shared" si="32"/>
        <v>0</v>
      </c>
      <c r="M234" s="62">
        <f t="shared" si="33"/>
        <v>0</v>
      </c>
      <c r="N234" s="105"/>
      <c r="O234" s="93" t="str">
        <f t="shared" si="34"/>
        <v/>
      </c>
    </row>
    <row r="235" spans="4:15" ht="17.25" customHeight="1" x14ac:dyDescent="0.2">
      <c r="D235" s="56" t="s">
        <v>50</v>
      </c>
      <c r="E235" s="57"/>
      <c r="F235" s="57"/>
      <c r="G235" s="58">
        <v>172</v>
      </c>
      <c r="H235" s="59">
        <f t="shared" si="30"/>
        <v>4.4000000000000003E-3</v>
      </c>
      <c r="I235" s="84">
        <f t="shared" si="31"/>
        <v>350</v>
      </c>
      <c r="J235" s="85">
        <v>269</v>
      </c>
      <c r="K235" s="60"/>
      <c r="L235" s="62">
        <f t="shared" si="32"/>
        <v>0</v>
      </c>
      <c r="M235" s="62">
        <f t="shared" si="33"/>
        <v>0</v>
      </c>
      <c r="N235" s="105"/>
      <c r="O235" s="93" t="str">
        <f t="shared" si="34"/>
        <v/>
      </c>
    </row>
    <row r="236" spans="4:15" ht="17.25" customHeight="1" x14ac:dyDescent="0.2">
      <c r="D236" s="56" t="s">
        <v>50</v>
      </c>
      <c r="E236" s="57"/>
      <c r="F236" s="57"/>
      <c r="G236" s="58">
        <v>173</v>
      </c>
      <c r="H236" s="59">
        <f t="shared" si="30"/>
        <v>4.4000000000000003E-3</v>
      </c>
      <c r="I236" s="84">
        <f t="shared" si="31"/>
        <v>350</v>
      </c>
      <c r="J236" s="85">
        <v>269</v>
      </c>
      <c r="K236" s="60"/>
      <c r="L236" s="62">
        <f t="shared" si="32"/>
        <v>0</v>
      </c>
      <c r="M236" s="62">
        <f t="shared" si="33"/>
        <v>0</v>
      </c>
      <c r="N236" s="105"/>
      <c r="O236" s="93" t="str">
        <f t="shared" si="34"/>
        <v/>
      </c>
    </row>
    <row r="237" spans="4:15" ht="17.25" customHeight="1" x14ac:dyDescent="0.2">
      <c r="D237" s="56" t="s">
        <v>50</v>
      </c>
      <c r="E237" s="57"/>
      <c r="F237" s="57"/>
      <c r="G237" s="58">
        <v>174</v>
      </c>
      <c r="H237" s="59">
        <f t="shared" si="30"/>
        <v>4.4000000000000003E-3</v>
      </c>
      <c r="I237" s="84">
        <f t="shared" si="31"/>
        <v>350</v>
      </c>
      <c r="J237" s="85">
        <v>269</v>
      </c>
      <c r="K237" s="60"/>
      <c r="L237" s="62">
        <f t="shared" si="32"/>
        <v>0</v>
      </c>
      <c r="M237" s="62">
        <f t="shared" si="33"/>
        <v>0</v>
      </c>
      <c r="N237" s="105"/>
      <c r="O237" s="93" t="str">
        <f t="shared" si="34"/>
        <v/>
      </c>
    </row>
    <row r="238" spans="4:15" ht="17.25" customHeight="1" x14ac:dyDescent="0.2">
      <c r="D238" s="56" t="s">
        <v>50</v>
      </c>
      <c r="E238" s="57"/>
      <c r="F238" s="57"/>
      <c r="G238" s="58">
        <v>175</v>
      </c>
      <c r="H238" s="59">
        <f t="shared" si="30"/>
        <v>4.4000000000000003E-3</v>
      </c>
      <c r="I238" s="84">
        <f t="shared" si="31"/>
        <v>350</v>
      </c>
      <c r="J238" s="85">
        <v>269</v>
      </c>
      <c r="K238" s="60"/>
      <c r="L238" s="62">
        <f t="shared" si="32"/>
        <v>0</v>
      </c>
      <c r="M238" s="62">
        <f t="shared" si="33"/>
        <v>0</v>
      </c>
      <c r="N238" s="105"/>
      <c r="O238" s="93" t="str">
        <f t="shared" si="34"/>
        <v/>
      </c>
    </row>
    <row r="239" spans="4:15" ht="17.25" customHeight="1" x14ac:dyDescent="0.2">
      <c r="D239" s="56" t="s">
        <v>50</v>
      </c>
      <c r="E239" s="57"/>
      <c r="F239" s="57"/>
      <c r="G239" s="58">
        <v>176</v>
      </c>
      <c r="H239" s="59">
        <f t="shared" si="30"/>
        <v>4.4000000000000003E-3</v>
      </c>
      <c r="I239" s="84">
        <f t="shared" si="31"/>
        <v>350</v>
      </c>
      <c r="J239" s="85">
        <v>269</v>
      </c>
      <c r="K239" s="60"/>
      <c r="L239" s="62">
        <f t="shared" si="32"/>
        <v>0</v>
      </c>
      <c r="M239" s="62">
        <f t="shared" si="33"/>
        <v>0</v>
      </c>
      <c r="N239" s="105"/>
      <c r="O239" s="93" t="str">
        <f t="shared" si="34"/>
        <v/>
      </c>
    </row>
    <row r="240" spans="4:15" ht="17.25" customHeight="1" x14ac:dyDescent="0.2">
      <c r="D240" s="56" t="s">
        <v>50</v>
      </c>
      <c r="E240" s="57"/>
      <c r="F240" s="57"/>
      <c r="G240" s="58">
        <v>177</v>
      </c>
      <c r="H240" s="59">
        <f t="shared" si="30"/>
        <v>4.4000000000000003E-3</v>
      </c>
      <c r="I240" s="84">
        <f t="shared" si="31"/>
        <v>350</v>
      </c>
      <c r="J240" s="85">
        <v>269</v>
      </c>
      <c r="K240" s="60"/>
      <c r="L240" s="62">
        <f t="shared" si="32"/>
        <v>0</v>
      </c>
      <c r="M240" s="62">
        <f t="shared" si="33"/>
        <v>0</v>
      </c>
      <c r="N240" s="105"/>
      <c r="O240" s="93" t="str">
        <f t="shared" si="34"/>
        <v/>
      </c>
    </row>
    <row r="241" spans="4:15" ht="17.25" customHeight="1" x14ac:dyDescent="0.2">
      <c r="D241" s="56" t="s">
        <v>50</v>
      </c>
      <c r="E241" s="57"/>
      <c r="F241" s="57"/>
      <c r="G241" s="58">
        <v>178</v>
      </c>
      <c r="H241" s="59">
        <f t="shared" si="30"/>
        <v>4.4000000000000003E-3</v>
      </c>
      <c r="I241" s="84">
        <f t="shared" si="31"/>
        <v>350</v>
      </c>
      <c r="J241" s="85">
        <v>269</v>
      </c>
      <c r="K241" s="60"/>
      <c r="L241" s="62">
        <f t="shared" si="32"/>
        <v>0</v>
      </c>
      <c r="M241" s="62">
        <f t="shared" si="33"/>
        <v>0</v>
      </c>
      <c r="N241" s="105"/>
      <c r="O241" s="93" t="str">
        <f t="shared" si="34"/>
        <v/>
      </c>
    </row>
    <row r="242" spans="4:15" ht="17.25" customHeight="1" x14ac:dyDescent="0.2">
      <c r="D242" s="56" t="s">
        <v>50</v>
      </c>
      <c r="E242" s="57"/>
      <c r="F242" s="57"/>
      <c r="G242" s="58">
        <v>179</v>
      </c>
      <c r="H242" s="59">
        <f t="shared" si="30"/>
        <v>4.4000000000000003E-3</v>
      </c>
      <c r="I242" s="84">
        <f t="shared" si="31"/>
        <v>350</v>
      </c>
      <c r="J242" s="85">
        <v>269</v>
      </c>
      <c r="K242" s="60"/>
      <c r="L242" s="62">
        <f t="shared" si="32"/>
        <v>0</v>
      </c>
      <c r="M242" s="62">
        <f t="shared" si="33"/>
        <v>0</v>
      </c>
      <c r="N242" s="105"/>
      <c r="O242" s="93" t="str">
        <f t="shared" si="34"/>
        <v/>
      </c>
    </row>
    <row r="243" spans="4:15" ht="17.25" customHeight="1" x14ac:dyDescent="0.2">
      <c r="D243" s="56" t="s">
        <v>50</v>
      </c>
      <c r="E243" s="57"/>
      <c r="F243" s="57"/>
      <c r="G243" s="58">
        <v>180</v>
      </c>
      <c r="H243" s="59">
        <f t="shared" si="30"/>
        <v>4.4000000000000003E-3</v>
      </c>
      <c r="I243" s="84">
        <f t="shared" si="31"/>
        <v>350</v>
      </c>
      <c r="J243" s="85">
        <v>269</v>
      </c>
      <c r="K243" s="60"/>
      <c r="L243" s="62">
        <f t="shared" si="32"/>
        <v>0</v>
      </c>
      <c r="M243" s="62">
        <f t="shared" si="33"/>
        <v>0</v>
      </c>
      <c r="N243" s="105"/>
      <c r="O243" s="93" t="str">
        <f t="shared" si="34"/>
        <v/>
      </c>
    </row>
    <row r="244" spans="4:15" ht="17.25" customHeight="1" x14ac:dyDescent="0.2">
      <c r="D244" s="56" t="s">
        <v>50</v>
      </c>
      <c r="E244" s="57"/>
      <c r="F244" s="57"/>
      <c r="G244" s="58">
        <v>181</v>
      </c>
      <c r="H244" s="59">
        <f t="shared" si="30"/>
        <v>4.4000000000000003E-3</v>
      </c>
      <c r="I244" s="84">
        <f t="shared" si="31"/>
        <v>350</v>
      </c>
      <c r="J244" s="85">
        <v>269</v>
      </c>
      <c r="K244" s="60"/>
      <c r="L244" s="62">
        <f t="shared" si="32"/>
        <v>0</v>
      </c>
      <c r="M244" s="62">
        <f t="shared" si="33"/>
        <v>0</v>
      </c>
      <c r="N244" s="105"/>
      <c r="O244" s="93" t="str">
        <f t="shared" si="34"/>
        <v/>
      </c>
    </row>
    <row r="245" spans="4:15" ht="17.25" customHeight="1" x14ac:dyDescent="0.2">
      <c r="D245" s="56" t="s">
        <v>50</v>
      </c>
      <c r="E245" s="57"/>
      <c r="F245" s="57"/>
      <c r="G245" s="58">
        <v>182</v>
      </c>
      <c r="H245" s="59">
        <f t="shared" si="30"/>
        <v>4.4000000000000003E-3</v>
      </c>
      <c r="I245" s="84">
        <f t="shared" si="31"/>
        <v>350</v>
      </c>
      <c r="J245" s="85">
        <v>269</v>
      </c>
      <c r="K245" s="60"/>
      <c r="L245" s="62">
        <f t="shared" si="32"/>
        <v>0</v>
      </c>
      <c r="M245" s="62">
        <f t="shared" si="33"/>
        <v>0</v>
      </c>
      <c r="N245" s="105"/>
      <c r="O245" s="93" t="str">
        <f t="shared" si="34"/>
        <v/>
      </c>
    </row>
    <row r="246" spans="4:15" ht="17.25" customHeight="1" x14ac:dyDescent="0.2">
      <c r="D246" s="56" t="s">
        <v>50</v>
      </c>
      <c r="E246" s="57"/>
      <c r="F246" s="57"/>
      <c r="G246" s="58">
        <v>183</v>
      </c>
      <c r="H246" s="59">
        <f t="shared" si="30"/>
        <v>4.4000000000000003E-3</v>
      </c>
      <c r="I246" s="84">
        <f t="shared" si="31"/>
        <v>350</v>
      </c>
      <c r="J246" s="85">
        <v>269</v>
      </c>
      <c r="K246" s="60"/>
      <c r="L246" s="62">
        <f t="shared" si="32"/>
        <v>0</v>
      </c>
      <c r="M246" s="62">
        <f t="shared" si="33"/>
        <v>0</v>
      </c>
      <c r="N246" s="105"/>
      <c r="O246" s="93" t="str">
        <f t="shared" si="34"/>
        <v/>
      </c>
    </row>
    <row r="247" spans="4:15" ht="17.25" customHeight="1" x14ac:dyDescent="0.2">
      <c r="D247" s="56" t="s">
        <v>50</v>
      </c>
      <c r="E247" s="57"/>
      <c r="F247" s="57"/>
      <c r="G247" s="58">
        <v>184</v>
      </c>
      <c r="H247" s="59">
        <f t="shared" si="30"/>
        <v>4.4000000000000003E-3</v>
      </c>
      <c r="I247" s="84">
        <f t="shared" si="31"/>
        <v>350</v>
      </c>
      <c r="J247" s="85">
        <v>269</v>
      </c>
      <c r="K247" s="60"/>
      <c r="L247" s="62">
        <f t="shared" si="32"/>
        <v>0</v>
      </c>
      <c r="M247" s="62">
        <f t="shared" si="33"/>
        <v>0</v>
      </c>
      <c r="N247" s="105"/>
      <c r="O247" s="93" t="str">
        <f t="shared" si="34"/>
        <v/>
      </c>
    </row>
    <row r="248" spans="4:15" ht="17.25" customHeight="1" x14ac:dyDescent="0.2">
      <c r="D248" s="56" t="s">
        <v>50</v>
      </c>
      <c r="E248" s="57"/>
      <c r="F248" s="57"/>
      <c r="G248" s="58">
        <v>185</v>
      </c>
      <c r="H248" s="59">
        <f t="shared" si="30"/>
        <v>4.4000000000000003E-3</v>
      </c>
      <c r="I248" s="84">
        <f t="shared" si="31"/>
        <v>350</v>
      </c>
      <c r="J248" s="85">
        <v>269</v>
      </c>
      <c r="K248" s="60"/>
      <c r="L248" s="62">
        <f t="shared" si="32"/>
        <v>0</v>
      </c>
      <c r="M248" s="62">
        <f t="shared" si="33"/>
        <v>0</v>
      </c>
      <c r="N248" s="105"/>
      <c r="O248" s="93" t="str">
        <f t="shared" si="34"/>
        <v/>
      </c>
    </row>
    <row r="249" spans="4:15" ht="17.25" customHeight="1" x14ac:dyDescent="0.2">
      <c r="D249" s="56" t="s">
        <v>50</v>
      </c>
      <c r="E249" s="57"/>
      <c r="F249" s="57"/>
      <c r="G249" s="58">
        <v>186</v>
      </c>
      <c r="H249" s="59">
        <f t="shared" si="30"/>
        <v>4.4000000000000003E-3</v>
      </c>
      <c r="I249" s="84">
        <f t="shared" si="31"/>
        <v>350</v>
      </c>
      <c r="J249" s="85">
        <v>269</v>
      </c>
      <c r="K249" s="60"/>
      <c r="L249" s="62">
        <f t="shared" si="32"/>
        <v>0</v>
      </c>
      <c r="M249" s="62">
        <f t="shared" si="33"/>
        <v>0</v>
      </c>
      <c r="N249" s="105"/>
      <c r="O249" s="93" t="str">
        <f t="shared" si="34"/>
        <v/>
      </c>
    </row>
    <row r="250" spans="4:15" ht="17.25" customHeight="1" x14ac:dyDescent="0.2">
      <c r="D250" s="56" t="s">
        <v>50</v>
      </c>
      <c r="E250" s="57"/>
      <c r="F250" s="57"/>
      <c r="G250" s="58">
        <v>187</v>
      </c>
      <c r="H250" s="59">
        <f t="shared" si="30"/>
        <v>4.4000000000000003E-3</v>
      </c>
      <c r="I250" s="84">
        <f t="shared" si="31"/>
        <v>350</v>
      </c>
      <c r="J250" s="85">
        <v>269</v>
      </c>
      <c r="K250" s="60"/>
      <c r="L250" s="62">
        <f t="shared" si="32"/>
        <v>0</v>
      </c>
      <c r="M250" s="62">
        <f t="shared" si="33"/>
        <v>0</v>
      </c>
      <c r="N250" s="105"/>
      <c r="O250" s="93" t="str">
        <f t="shared" si="34"/>
        <v/>
      </c>
    </row>
    <row r="251" spans="4:15" ht="17.25" customHeight="1" x14ac:dyDescent="0.2">
      <c r="D251" s="56" t="s">
        <v>50</v>
      </c>
      <c r="E251" s="57"/>
      <c r="F251" s="57"/>
      <c r="G251" s="58">
        <v>188</v>
      </c>
      <c r="H251" s="59">
        <f t="shared" si="30"/>
        <v>4.4000000000000003E-3</v>
      </c>
      <c r="I251" s="84">
        <f t="shared" si="31"/>
        <v>350</v>
      </c>
      <c r="J251" s="85">
        <v>269</v>
      </c>
      <c r="K251" s="60"/>
      <c r="L251" s="62">
        <f t="shared" si="32"/>
        <v>0</v>
      </c>
      <c r="M251" s="62">
        <f t="shared" si="33"/>
        <v>0</v>
      </c>
      <c r="N251" s="105"/>
      <c r="O251" s="93" t="str">
        <f t="shared" si="34"/>
        <v/>
      </c>
    </row>
    <row r="252" spans="4:15" ht="17.25" customHeight="1" x14ac:dyDescent="0.2">
      <c r="D252" s="56" t="s">
        <v>50</v>
      </c>
      <c r="E252" s="57"/>
      <c r="F252" s="57"/>
      <c r="G252" s="58">
        <v>189</v>
      </c>
      <c r="H252" s="59">
        <f t="shared" si="30"/>
        <v>4.4000000000000003E-3</v>
      </c>
      <c r="I252" s="84">
        <f t="shared" si="31"/>
        <v>350</v>
      </c>
      <c r="J252" s="85">
        <v>269</v>
      </c>
      <c r="K252" s="60"/>
      <c r="L252" s="62">
        <f t="shared" si="32"/>
        <v>0</v>
      </c>
      <c r="M252" s="62">
        <f t="shared" si="33"/>
        <v>0</v>
      </c>
      <c r="N252" s="105"/>
      <c r="O252" s="93" t="str">
        <f t="shared" si="34"/>
        <v/>
      </c>
    </row>
    <row r="253" spans="4:15" ht="17.25" customHeight="1" x14ac:dyDescent="0.2">
      <c r="D253" s="56" t="s">
        <v>50</v>
      </c>
      <c r="E253" s="57"/>
      <c r="F253" s="57"/>
      <c r="G253" s="58">
        <v>190</v>
      </c>
      <c r="H253" s="59">
        <f t="shared" ref="H253:H263" si="35">IF($O$10=3,0.88%,IF($O$10=2,1.1%,IF($O$10=5,1.54%,0.44%)))</f>
        <v>4.4000000000000003E-3</v>
      </c>
      <c r="I253" s="84">
        <f t="shared" ref="I253:I263" si="36">IF($O$10=3,700,IF($O$10=2,875,IF($O$10=5,1225,350)))</f>
        <v>350</v>
      </c>
      <c r="J253" s="85">
        <v>269</v>
      </c>
      <c r="K253" s="60"/>
      <c r="L253" s="62">
        <f t="shared" si="32"/>
        <v>0</v>
      </c>
      <c r="M253" s="62">
        <f t="shared" si="33"/>
        <v>0</v>
      </c>
      <c r="N253" s="105"/>
      <c r="O253" s="93" t="str">
        <f t="shared" si="34"/>
        <v/>
      </c>
    </row>
    <row r="254" spans="4:15" ht="17.25" customHeight="1" x14ac:dyDescent="0.2">
      <c r="D254" s="56" t="s">
        <v>50</v>
      </c>
      <c r="E254" s="57"/>
      <c r="F254" s="57"/>
      <c r="G254" s="58">
        <v>191</v>
      </c>
      <c r="H254" s="59">
        <f t="shared" si="35"/>
        <v>4.4000000000000003E-3</v>
      </c>
      <c r="I254" s="84">
        <f t="shared" si="36"/>
        <v>350</v>
      </c>
      <c r="J254" s="85">
        <v>269</v>
      </c>
      <c r="K254" s="60"/>
      <c r="L254" s="62">
        <f t="shared" si="32"/>
        <v>0</v>
      </c>
      <c r="M254" s="62">
        <f t="shared" si="33"/>
        <v>0</v>
      </c>
      <c r="N254" s="105"/>
      <c r="O254" s="93" t="str">
        <f t="shared" si="34"/>
        <v/>
      </c>
    </row>
    <row r="255" spans="4:15" ht="17.25" customHeight="1" x14ac:dyDescent="0.2">
      <c r="D255" s="56" t="s">
        <v>50</v>
      </c>
      <c r="E255" s="57"/>
      <c r="F255" s="57"/>
      <c r="G255" s="58">
        <v>192</v>
      </c>
      <c r="H255" s="59">
        <f t="shared" si="35"/>
        <v>4.4000000000000003E-3</v>
      </c>
      <c r="I255" s="84">
        <f t="shared" si="36"/>
        <v>350</v>
      </c>
      <c r="J255" s="85">
        <v>269</v>
      </c>
      <c r="K255" s="60"/>
      <c r="L255" s="62">
        <f t="shared" si="32"/>
        <v>0</v>
      </c>
      <c r="M255" s="62">
        <f t="shared" si="33"/>
        <v>0</v>
      </c>
      <c r="N255" s="105"/>
      <c r="O255" s="93" t="str">
        <f t="shared" si="34"/>
        <v/>
      </c>
    </row>
    <row r="256" spans="4:15" ht="17.25" customHeight="1" x14ac:dyDescent="0.2">
      <c r="D256" s="56" t="s">
        <v>50</v>
      </c>
      <c r="E256" s="57"/>
      <c r="F256" s="57"/>
      <c r="G256" s="58">
        <v>193</v>
      </c>
      <c r="H256" s="59">
        <f t="shared" si="35"/>
        <v>4.4000000000000003E-3</v>
      </c>
      <c r="I256" s="84">
        <f t="shared" si="36"/>
        <v>350</v>
      </c>
      <c r="J256" s="85">
        <v>269</v>
      </c>
      <c r="K256" s="60"/>
      <c r="L256" s="62">
        <f t="shared" si="32"/>
        <v>0</v>
      </c>
      <c r="M256" s="62">
        <f t="shared" si="33"/>
        <v>0</v>
      </c>
      <c r="N256" s="105"/>
      <c r="O256" s="93" t="str">
        <f t="shared" si="34"/>
        <v/>
      </c>
    </row>
    <row r="257" spans="1:19" ht="17.25" customHeight="1" x14ac:dyDescent="0.2">
      <c r="D257" s="56" t="s">
        <v>50</v>
      </c>
      <c r="E257" s="57"/>
      <c r="F257" s="57"/>
      <c r="G257" s="58">
        <v>194</v>
      </c>
      <c r="H257" s="59">
        <f t="shared" si="35"/>
        <v>4.4000000000000003E-3</v>
      </c>
      <c r="I257" s="84">
        <f t="shared" si="36"/>
        <v>350</v>
      </c>
      <c r="J257" s="85">
        <v>269</v>
      </c>
      <c r="K257" s="60"/>
      <c r="L257" s="62">
        <f t="shared" si="32"/>
        <v>0</v>
      </c>
      <c r="M257" s="62">
        <f t="shared" si="33"/>
        <v>0</v>
      </c>
      <c r="N257" s="105"/>
      <c r="O257" s="93" t="str">
        <f t="shared" si="34"/>
        <v/>
      </c>
    </row>
    <row r="258" spans="1:19" ht="17.25" customHeight="1" x14ac:dyDescent="0.2">
      <c r="D258" s="56" t="s">
        <v>50</v>
      </c>
      <c r="E258" s="57"/>
      <c r="F258" s="57"/>
      <c r="G258" s="58">
        <v>195</v>
      </c>
      <c r="H258" s="59">
        <f t="shared" si="35"/>
        <v>4.4000000000000003E-3</v>
      </c>
      <c r="I258" s="84">
        <f t="shared" si="36"/>
        <v>350</v>
      </c>
      <c r="J258" s="85">
        <v>269</v>
      </c>
      <c r="K258" s="60"/>
      <c r="L258" s="62">
        <f t="shared" si="32"/>
        <v>0</v>
      </c>
      <c r="M258" s="62">
        <f t="shared" si="33"/>
        <v>0</v>
      </c>
      <c r="N258" s="105"/>
      <c r="O258" s="93" t="str">
        <f t="shared" si="34"/>
        <v/>
      </c>
    </row>
    <row r="259" spans="1:19" ht="17.25" customHeight="1" x14ac:dyDescent="0.2">
      <c r="D259" s="56" t="s">
        <v>50</v>
      </c>
      <c r="E259" s="57"/>
      <c r="F259" s="57"/>
      <c r="G259" s="58">
        <v>196</v>
      </c>
      <c r="H259" s="59">
        <f t="shared" si="35"/>
        <v>4.4000000000000003E-3</v>
      </c>
      <c r="I259" s="84">
        <f t="shared" si="36"/>
        <v>350</v>
      </c>
      <c r="J259" s="85">
        <v>269</v>
      </c>
      <c r="K259" s="60"/>
      <c r="L259" s="62">
        <f t="shared" si="32"/>
        <v>0</v>
      </c>
      <c r="M259" s="62">
        <f t="shared" si="33"/>
        <v>0</v>
      </c>
      <c r="N259" s="105"/>
      <c r="O259" s="93" t="str">
        <f t="shared" si="34"/>
        <v/>
      </c>
    </row>
    <row r="260" spans="1:19" ht="17.25" customHeight="1" x14ac:dyDescent="0.2">
      <c r="D260" s="56" t="s">
        <v>50</v>
      </c>
      <c r="E260" s="57"/>
      <c r="F260" s="57"/>
      <c r="G260" s="58">
        <v>197</v>
      </c>
      <c r="H260" s="59">
        <f t="shared" si="35"/>
        <v>4.4000000000000003E-3</v>
      </c>
      <c r="I260" s="84">
        <f t="shared" si="36"/>
        <v>350</v>
      </c>
      <c r="J260" s="85">
        <v>269</v>
      </c>
      <c r="K260" s="60"/>
      <c r="L260" s="62">
        <f t="shared" si="32"/>
        <v>0</v>
      </c>
      <c r="M260" s="62">
        <f t="shared" si="33"/>
        <v>0</v>
      </c>
      <c r="N260" s="105"/>
      <c r="O260" s="93" t="str">
        <f t="shared" si="34"/>
        <v/>
      </c>
    </row>
    <row r="261" spans="1:19" ht="17.25" customHeight="1" x14ac:dyDescent="0.2">
      <c r="D261" s="56" t="s">
        <v>50</v>
      </c>
      <c r="E261" s="57"/>
      <c r="F261" s="57"/>
      <c r="G261" s="58">
        <v>198</v>
      </c>
      <c r="H261" s="59">
        <f t="shared" si="35"/>
        <v>4.4000000000000003E-3</v>
      </c>
      <c r="I261" s="84">
        <f t="shared" si="36"/>
        <v>350</v>
      </c>
      <c r="J261" s="85">
        <v>269</v>
      </c>
      <c r="K261" s="60"/>
      <c r="L261" s="62">
        <f t="shared" si="32"/>
        <v>0</v>
      </c>
      <c r="M261" s="62">
        <f t="shared" si="33"/>
        <v>0</v>
      </c>
      <c r="N261" s="105"/>
      <c r="O261" s="93" t="str">
        <f t="shared" si="34"/>
        <v/>
      </c>
    </row>
    <row r="262" spans="1:19" ht="17.25" customHeight="1" x14ac:dyDescent="0.2">
      <c r="D262" s="56" t="s">
        <v>50</v>
      </c>
      <c r="E262" s="57"/>
      <c r="F262" s="57"/>
      <c r="G262" s="58">
        <v>199</v>
      </c>
      <c r="H262" s="59">
        <f t="shared" si="35"/>
        <v>4.4000000000000003E-3</v>
      </c>
      <c r="I262" s="84">
        <f t="shared" si="36"/>
        <v>350</v>
      </c>
      <c r="J262" s="85">
        <v>269</v>
      </c>
      <c r="K262" s="60"/>
      <c r="L262" s="62">
        <f t="shared" si="32"/>
        <v>0</v>
      </c>
      <c r="M262" s="62">
        <f t="shared" si="33"/>
        <v>0</v>
      </c>
      <c r="N262" s="105"/>
      <c r="O262" s="93" t="str">
        <f t="shared" si="34"/>
        <v/>
      </c>
    </row>
    <row r="263" spans="1:19" ht="17.25" customHeight="1" x14ac:dyDescent="0.2">
      <c r="D263" s="56" t="s">
        <v>50</v>
      </c>
      <c r="E263" s="57"/>
      <c r="F263" s="57"/>
      <c r="G263" s="58">
        <v>200</v>
      </c>
      <c r="H263" s="59">
        <f t="shared" si="35"/>
        <v>4.4000000000000003E-3</v>
      </c>
      <c r="I263" s="84">
        <f t="shared" si="36"/>
        <v>350</v>
      </c>
      <c r="J263" s="85">
        <v>269</v>
      </c>
      <c r="K263" s="60"/>
      <c r="L263" s="62">
        <f t="shared" si="32"/>
        <v>0</v>
      </c>
      <c r="M263" s="62">
        <f t="shared" si="33"/>
        <v>0</v>
      </c>
      <c r="N263" s="105"/>
      <c r="O263" s="93" t="str">
        <f t="shared" si="34"/>
        <v/>
      </c>
    </row>
    <row r="264" spans="1:19" ht="17.25" customHeight="1" x14ac:dyDescent="0.2">
      <c r="D264" s="56"/>
      <c r="E264" s="57"/>
      <c r="F264" s="57"/>
      <c r="G264" s="58"/>
      <c r="H264" s="59"/>
      <c r="I264" s="60"/>
      <c r="J264" s="61"/>
      <c r="K264" s="60"/>
      <c r="L264" s="62"/>
      <c r="M264" s="62"/>
      <c r="N264" s="105"/>
      <c r="O264" s="64"/>
    </row>
    <row r="265" spans="1:19" x14ac:dyDescent="0.2">
      <c r="D265" s="66"/>
      <c r="E265" s="67"/>
      <c r="F265" s="67"/>
      <c r="G265" s="68"/>
      <c r="H265" s="59"/>
      <c r="I265" s="60"/>
      <c r="J265" s="61"/>
      <c r="K265" s="60"/>
      <c r="L265" s="62"/>
      <c r="M265" s="62"/>
      <c r="N265" s="105"/>
      <c r="O265" s="64"/>
    </row>
    <row r="266" spans="1:19" ht="15.75" x14ac:dyDescent="0.25">
      <c r="D266" s="5"/>
      <c r="E266" s="6"/>
      <c r="F266" s="6"/>
      <c r="G266" s="87" t="s">
        <v>13</v>
      </c>
      <c r="H266" s="6"/>
      <c r="I266" s="69"/>
      <c r="J266" s="61"/>
      <c r="K266" s="69"/>
      <c r="L266" s="70">
        <f>SUM(L68:$L$263)</f>
        <v>0</v>
      </c>
      <c r="M266" s="27" t="str">
        <f>IF($O$10=3,"Preço OVERSIZE +100%",IF($O$10=2,"Aplicado +150% - IMO",""))</f>
        <v/>
      </c>
      <c r="N266" s="100"/>
      <c r="O266" s="23"/>
      <c r="S266" s="19"/>
    </row>
    <row r="267" spans="1:19" ht="15" x14ac:dyDescent="0.2">
      <c r="D267" s="5"/>
      <c r="E267" s="6"/>
      <c r="F267" s="6"/>
      <c r="G267" s="12"/>
      <c r="H267" s="6"/>
      <c r="I267" s="69"/>
      <c r="J267" s="61"/>
      <c r="K267" s="69"/>
      <c r="L267" s="6"/>
      <c r="M267" s="7"/>
      <c r="N267" s="96"/>
      <c r="O267" s="8"/>
      <c r="S267" s="19"/>
    </row>
    <row r="268" spans="1:19" ht="15.75" x14ac:dyDescent="0.25">
      <c r="A268" s="71"/>
      <c r="B268" s="19"/>
      <c r="C268" s="19"/>
      <c r="D268" s="118" t="s">
        <v>18</v>
      </c>
      <c r="E268" s="119"/>
      <c r="F268" s="119"/>
      <c r="G268" s="119"/>
      <c r="H268" s="6"/>
      <c r="I268" s="69"/>
      <c r="J268" s="61"/>
      <c r="K268" s="69"/>
      <c r="L268" s="70">
        <f>SUM(M68:M263)</f>
        <v>0</v>
      </c>
      <c r="M268" s="27"/>
      <c r="N268" s="100"/>
      <c r="O268" s="23"/>
    </row>
    <row r="269" spans="1:19" x14ac:dyDescent="0.2">
      <c r="D269" s="5"/>
      <c r="E269" s="6"/>
      <c r="F269" s="6"/>
      <c r="H269" s="6"/>
      <c r="I269" s="69"/>
      <c r="J269" s="61"/>
      <c r="K269" s="69"/>
      <c r="L269" s="6"/>
      <c r="M269" s="7"/>
      <c r="N269" s="96"/>
      <c r="O269" s="8"/>
    </row>
    <row r="270" spans="1:19" ht="24" customHeight="1" x14ac:dyDescent="0.25">
      <c r="D270" s="5"/>
      <c r="E270" s="6"/>
      <c r="F270" s="6"/>
      <c r="G270" s="72" t="s">
        <v>8</v>
      </c>
      <c r="H270" s="73"/>
      <c r="I270" s="73"/>
      <c r="J270" s="74"/>
      <c r="K270" s="73"/>
      <c r="L270" s="75">
        <f>L58+L266+L51+L268</f>
        <v>0</v>
      </c>
      <c r="M270" s="116"/>
      <c r="N270" s="116"/>
      <c r="O270" s="117"/>
    </row>
    <row r="271" spans="1:19" s="43" customFormat="1" ht="13.5" thickBot="1" x14ac:dyDescent="0.25">
      <c r="D271" s="76"/>
      <c r="E271" s="77"/>
      <c r="F271" s="77"/>
      <c r="G271" s="78"/>
      <c r="H271" s="77"/>
      <c r="I271" s="77"/>
      <c r="J271" s="79"/>
      <c r="K271" s="77"/>
      <c r="L271" s="77"/>
      <c r="M271" s="79"/>
      <c r="N271" s="106"/>
      <c r="O271" s="80"/>
    </row>
  </sheetData>
  <sheetProtection algorithmName="SHA-512" hashValue="JQp9ce48HjnFVgKivRYnbXO64m1NDijq5pJr608y17mJxKZpEG/oWYWUj51LcCRSpUOPS7KjabwChF45/61FsA==" saltValue="8/iCnt+QSST9DaEGL2K9Mw==" spinCount="100000" sheet="1" objects="1" scenarios="1" formatCells="0" formatColumns="0" formatRows="0" insertColumns="0" insertRows="0" insertHyperlinks="0" deleteColumns="0" deleteRows="0" sort="0" autoFilter="0" pivotTables="0"/>
  <dataConsolidate/>
  <mergeCells count="7">
    <mergeCell ref="E2:N7"/>
    <mergeCell ref="I62:O65"/>
    <mergeCell ref="D8:O8"/>
    <mergeCell ref="M270:O270"/>
    <mergeCell ref="D268:G268"/>
    <mergeCell ref="D14:D15"/>
    <mergeCell ref="D12:E13"/>
  </mergeCells>
  <phoneticPr fontId="0" type="noConversion"/>
  <conditionalFormatting sqref="I62:L67 M62:O65 M67:N67">
    <cfRule type="cellIs" dxfId="8" priority="10" stopIfTrue="1" operator="equal">
      <formula>"ATENÇÃO! Esta planilha está disponível somente para processos com até 126 dias de armazenagem. Favor considerar dias excedentes para o cálculo do valor total."</formula>
    </cfRule>
  </conditionalFormatting>
  <conditionalFormatting sqref="I12:I26">
    <cfRule type="cellIs" dxfId="7" priority="11" stopIfTrue="1" operator="equal">
      <formula>"&lt;-- limpar"</formula>
    </cfRule>
  </conditionalFormatting>
  <conditionalFormatting sqref="L58">
    <cfRule type="expression" dxfId="6" priority="14" stopIfTrue="1">
      <formula>$O$10=2</formula>
    </cfRule>
    <cfRule type="expression" dxfId="5" priority="15" stopIfTrue="1">
      <formula>$O$10&lt;&gt;2</formula>
    </cfRule>
  </conditionalFormatting>
  <conditionalFormatting sqref="L266">
    <cfRule type="expression" dxfId="4" priority="16" stopIfTrue="1">
      <formula>O$10=2</formula>
    </cfRule>
    <cfRule type="expression" dxfId="3" priority="17" stopIfTrue="1">
      <formula>O$10&lt;&gt;2</formula>
    </cfRule>
  </conditionalFormatting>
  <conditionalFormatting sqref="L51">
    <cfRule type="expression" dxfId="2" priority="3" stopIfTrue="1">
      <formula>$O$10=2</formula>
    </cfRule>
    <cfRule type="expression" dxfId="1" priority="4" stopIfTrue="1">
      <formula>$O$10&lt;&gt;2</formula>
    </cfRule>
  </conditionalFormatting>
  <conditionalFormatting sqref="H46">
    <cfRule type="cellIs" dxfId="0" priority="1" operator="equal">
      <formula>0</formula>
    </cfRule>
  </conditionalFormatting>
  <dataValidations count="2">
    <dataValidation operator="lessThanOrEqual" allowBlank="1" showInputMessage="1" showErrorMessage="1" errorTitle="Período Máximo ultrapassado" error="Esta tabela está disponível somente para processos com 126 dias de armazenagem. _x000a__x000a_Favor considerar dias excedentes para o valor total." sqref="G65:G67"/>
    <dataValidation type="list" allowBlank="1" showInputMessage="1" showErrorMessage="1" sqref="M12:N26 H12:H26">
      <formula1>"Normal,Open Top,Flat Rack, Carga Solta"</formula1>
    </dataValidation>
  </dataValidations>
  <printOptions horizontalCentered="1"/>
  <pageMargins left="0.39370078740157483" right="0.39370078740157483" top="0.70866141732283472" bottom="0.51181102362204722" header="0.51181102362204722" footer="0.51181102362204722"/>
  <pageSetup paperSize="9" scale="62" orientation="portrait" r:id="rId1"/>
  <headerFooter alignWithMargins="0"/>
  <ignoredErrors>
    <ignoredError sqref="L27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1" r:id="rId4" name="Drop Down 7">
              <controlPr defaultSize="0" autoLine="0" autoPict="0">
                <anchor moveWithCells="1">
                  <from>
                    <xdr:col>6</xdr:col>
                    <xdr:colOff>152400</xdr:colOff>
                    <xdr:row>9</xdr:row>
                    <xdr:rowOff>57150</xdr:rowOff>
                  </from>
                  <to>
                    <xdr:col>11</xdr:col>
                    <xdr:colOff>1485900</xdr:colOff>
                    <xdr:row>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PNV 2021</vt:lpstr>
      <vt:lpstr>'PNV 2021'!Area_de_impressao</vt:lpstr>
      <vt:lpstr>'PNV 2021'!Titulos_de_impressao</vt:lpstr>
    </vt:vector>
  </TitlesOfParts>
  <Company>Portonave S/A - Terminais Portuários de Navegantes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tgama</dc:creator>
  <cp:lastModifiedBy>Jardel Fischer</cp:lastModifiedBy>
  <cp:lastPrinted>2013-01-02T16:52:52Z</cp:lastPrinted>
  <dcterms:created xsi:type="dcterms:W3CDTF">2007-11-08T13:25:48Z</dcterms:created>
  <dcterms:modified xsi:type="dcterms:W3CDTF">2021-05-14T17:30:35Z</dcterms:modified>
</cp:coreProperties>
</file>